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almhsa.sharepoint.com/sites/BehavioralHealthFinancing/Behavioral Health Financing Documents/Behavioral Health Financing Internal/BH Financing Team Projects/BH Fiscal Academy/1. Training Development (in work)/Session 2. Developing Grant Budgets (Submitted)/"/>
    </mc:Choice>
  </mc:AlternateContent>
  <xr:revisionPtr revIDLastSave="380" documentId="8_{C94FA58A-975D-431B-B809-B74849DC3FCB}" xr6:coauthVersionLast="47" xr6:coauthVersionMax="47" xr10:uidLastSave="{56E447A1-52C1-4A0B-8E2B-0B50C4E14956}"/>
  <bookViews>
    <workbookView xWindow="21720" yWindow="600" windowWidth="28095" windowHeight="14985" tabRatio="755" activeTab="3" xr2:uid="{842707DD-F9C9-43DB-BF93-38EC39982326}"/>
  </bookViews>
  <sheets>
    <sheet name="Determining Allowable FFE" sheetId="14" r:id="rId1"/>
    <sheet name="FFE Budget" sheetId="12" r:id="rId2"/>
    <sheet name="MHRC Staffing Considerations" sheetId="15" r:id="rId3"/>
    <sheet name="MHRC Budget"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 l="1"/>
  <c r="O7" i="2"/>
  <c r="O6" i="2"/>
  <c r="K33" i="2"/>
  <c r="C6" i="12"/>
  <c r="H57" i="2"/>
  <c r="G30" i="2"/>
  <c r="G17" i="2"/>
  <c r="D5" i="2"/>
  <c r="K18" i="2"/>
  <c r="K20" i="2" s="1"/>
  <c r="K25" i="2" s="1"/>
  <c r="L18" i="2"/>
  <c r="K21" i="2" s="1"/>
  <c r="K26" i="2" s="1"/>
  <c r="C5" i="12"/>
  <c r="C7" i="12"/>
  <c r="C8" i="12"/>
  <c r="C9" i="12"/>
  <c r="C10" i="12"/>
  <c r="C11" i="12"/>
  <c r="C13" i="12"/>
  <c r="C14" i="12"/>
  <c r="C15" i="12"/>
  <c r="C16" i="12"/>
  <c r="C18" i="12"/>
  <c r="C19" i="12"/>
  <c r="C21" i="12"/>
  <c r="C22" i="12"/>
  <c r="C25" i="12"/>
  <c r="C26" i="12"/>
  <c r="C27" i="12"/>
  <c r="D28" i="12"/>
  <c r="C29" i="12"/>
  <c r="C30" i="12"/>
  <c r="C31" i="12"/>
  <c r="E32" i="12"/>
  <c r="C32" i="12" s="1"/>
  <c r="D33" i="12"/>
  <c r="D46" i="12" s="1"/>
  <c r="E33" i="12"/>
  <c r="C35" i="12"/>
  <c r="C36" i="12"/>
  <c r="C37" i="12"/>
  <c r="C38" i="12"/>
  <c r="C39" i="12"/>
  <c r="C40" i="12"/>
  <c r="C41" i="12"/>
  <c r="C43" i="12"/>
  <c r="C44" i="12"/>
  <c r="C47" i="12"/>
  <c r="C48" i="12"/>
  <c r="K27" i="2" l="1"/>
  <c r="K22" i="2"/>
  <c r="G31" i="2"/>
  <c r="D6" i="2"/>
  <c r="H6" i="2" s="1"/>
  <c r="J39" i="2"/>
  <c r="K39" i="2" s="1"/>
  <c r="D16" i="2"/>
  <c r="H16" i="2" s="1"/>
  <c r="D15" i="2"/>
  <c r="H15" i="2" s="1"/>
  <c r="D14" i="2"/>
  <c r="H14" i="2" s="1"/>
  <c r="D13" i="2"/>
  <c r="H13" i="2" s="1"/>
  <c r="D11" i="2"/>
  <c r="H11" i="2" s="1"/>
  <c r="D10" i="2"/>
  <c r="H10" i="2" s="1"/>
  <c r="D9" i="2"/>
  <c r="H9" i="2" s="1"/>
  <c r="D7" i="2"/>
  <c r="H7" i="2" s="1"/>
  <c r="D29" i="2"/>
  <c r="H29" i="2" s="1"/>
  <c r="D28" i="2"/>
  <c r="H28" i="2" s="1"/>
  <c r="D26" i="2"/>
  <c r="H26" i="2" s="1"/>
  <c r="D25" i="2"/>
  <c r="H25" i="2" s="1"/>
  <c r="D12" i="2"/>
  <c r="H12" i="2" s="1"/>
  <c r="D8" i="2"/>
  <c r="H8" i="2" s="1"/>
  <c r="D20" i="2"/>
  <c r="H20" i="2" s="1"/>
  <c r="D27" i="2"/>
  <c r="H27" i="2" s="1"/>
  <c r="D23" i="2"/>
  <c r="H23" i="2" s="1"/>
  <c r="D24" i="2"/>
  <c r="H24" i="2" s="1"/>
  <c r="D22" i="2"/>
  <c r="H22" i="2" s="1"/>
  <c r="D21" i="2"/>
  <c r="H21" i="2" s="1"/>
  <c r="D17" i="2"/>
  <c r="C46" i="12"/>
  <c r="C28" i="12"/>
  <c r="C49" i="12" s="1"/>
  <c r="C33" i="12"/>
  <c r="H17" i="2" l="1"/>
  <c r="H30" i="2"/>
  <c r="H31" i="2" l="1"/>
  <c r="J40" i="2"/>
  <c r="J41" i="2" s="1"/>
  <c r="K40" i="2"/>
  <c r="K41" i="2" s="1"/>
  <c r="L43" i="2" l="1"/>
  <c r="H61" i="2"/>
  <c r="K31" i="2" s="1"/>
  <c r="K34" i="2" l="1"/>
  <c r="L40" i="2" s="1"/>
  <c r="G19" i="2"/>
  <c r="L41" i="2" l="1"/>
  <c r="L45" i="2" l="1"/>
  <c r="L47" i="2" l="1"/>
  <c r="O8" i="2"/>
  <c r="O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Caceres</author>
  </authors>
  <commentList>
    <comment ref="G4" authorId="0" shapeId="0" xr:uid="{E007AA53-55ED-4553-B1E2-8CA6CB3A9B41}">
      <text>
        <r>
          <rPr>
            <b/>
            <sz val="9"/>
            <color indexed="81"/>
            <rFont val="Tahoma"/>
            <family val="2"/>
          </rPr>
          <t>Ryan Caceres:</t>
        </r>
        <r>
          <rPr>
            <sz val="9"/>
            <color indexed="81"/>
            <rFont val="Tahoma"/>
            <family val="2"/>
          </rPr>
          <t xml:space="preserve">
When we review the staffing pattern, you’ll see that it meets the minimum requirements we identified and adds a little more based on hypothetical collaboration with Program Leadership.</t>
        </r>
      </text>
    </comment>
    <comment ref="C5" authorId="0" shapeId="0" xr:uid="{6CD2196D-6E09-4827-BD78-852923E91526}">
      <text>
        <r>
          <rPr>
            <b/>
            <sz val="9"/>
            <color indexed="81"/>
            <rFont val="Tahoma"/>
            <family val="2"/>
          </rPr>
          <t>Ryan Caceres:</t>
        </r>
        <r>
          <rPr>
            <sz val="9"/>
            <color indexed="81"/>
            <rFont val="Tahoma"/>
            <family val="2"/>
          </rPr>
          <t xml:space="preserve">
These are the county's current projections for S&amp;B related to this classification.</t>
        </r>
      </text>
    </comment>
    <comment ref="D5" authorId="0" shapeId="0" xr:uid="{CA2D7B56-F3F9-4A81-8DEB-BBA3484D010C}">
      <text>
        <r>
          <rPr>
            <b/>
            <sz val="9"/>
            <color indexed="81"/>
            <rFont val="Tahoma"/>
            <family val="2"/>
          </rPr>
          <t>Ryan Caceres:</t>
        </r>
        <r>
          <rPr>
            <sz val="9"/>
            <color indexed="81"/>
            <rFont val="Tahoma"/>
            <family val="2"/>
          </rPr>
          <t xml:space="preserve">
We are applying for an infrastructure project that will be operational in 2 years, let's make sure we increase our S&amp;B projections using a 3% YOY basis.</t>
        </r>
      </text>
    </comment>
    <comment ref="G20" authorId="0" shapeId="0" xr:uid="{802332E5-92FB-436F-953E-26AF8A3AA0CE}">
      <text>
        <r>
          <rPr>
            <b/>
            <sz val="9"/>
            <color indexed="81"/>
            <rFont val="Tahoma"/>
            <family val="2"/>
          </rPr>
          <t>Ryan Caceres:</t>
        </r>
        <r>
          <rPr>
            <sz val="9"/>
            <color indexed="81"/>
            <rFont val="Tahoma"/>
            <family val="2"/>
          </rPr>
          <t xml:space="preserve">
For administrative </t>
        </r>
      </text>
    </comment>
    <comment ref="H20" authorId="0" shapeId="0" xr:uid="{305CCDD1-BC27-40BF-A9CF-9361CA33245B}">
      <text>
        <r>
          <rPr>
            <b/>
            <sz val="9"/>
            <color indexed="81"/>
            <rFont val="Tahoma"/>
            <family val="2"/>
          </rPr>
          <t>Ryan Caceres:</t>
        </r>
        <r>
          <rPr>
            <sz val="9"/>
            <color indexed="81"/>
            <rFont val="Tahoma"/>
            <family val="2"/>
          </rPr>
          <t xml:space="preserve">
Helpful Note: This doesn't apply to BHCIP; however, for grants that fund operations, be aware that often times there is a cap on the maximum salary positions may be funded. For instance, the HHS/NIH: Salary cap tied to Executive Level II (~$221,900 in 2025). This means that grants administered by these federal agencies will not allow you to include any FTE in your budget that exceeds this cap.  
</t>
        </r>
      </text>
    </comment>
    <comment ref="H34" authorId="0" shapeId="0" xr:uid="{B873FC59-60B5-4A47-8B23-F9E95E9C387B}">
      <text>
        <r>
          <rPr>
            <b/>
            <sz val="9"/>
            <color indexed="81"/>
            <rFont val="Tahoma"/>
            <family val="2"/>
          </rPr>
          <t>Ryan Caceres:</t>
        </r>
        <r>
          <rPr>
            <sz val="9"/>
            <color indexed="81"/>
            <rFont val="Tahoma"/>
            <family val="2"/>
          </rPr>
          <t xml:space="preserve">
Determining the costs for these line items will rely on you using a combination of historic budget actuals for similar programs and other research methods. Don't forget to gross up the figures by X% to account for inflation when it comes to future operations.</t>
        </r>
      </text>
    </comment>
    <comment ref="H59" authorId="0" shapeId="0" xr:uid="{C68C7937-848B-4133-9108-3896BFD52735}">
      <text>
        <r>
          <rPr>
            <b/>
            <sz val="9"/>
            <color indexed="81"/>
            <rFont val="Tahoma"/>
            <family val="2"/>
          </rPr>
          <t>Ryan Caceres:</t>
        </r>
        <r>
          <rPr>
            <sz val="9"/>
            <color indexed="81"/>
            <rFont val="Tahoma"/>
            <family val="2"/>
          </rPr>
          <t xml:space="preserve">
This is to demonstrate the principles of 2 CFR 200.68 of Modified Total Direct Costs. MTDC base includes direct costs only, excluding certain categories like equipment, capital expenditures, and indirect costs.</t>
        </r>
      </text>
    </comment>
  </commentList>
</comments>
</file>

<file path=xl/sharedStrings.xml><?xml version="1.0" encoding="utf-8"?>
<sst xmlns="http://schemas.openxmlformats.org/spreadsheetml/2006/main" count="198" uniqueCount="174">
  <si>
    <t>Furnishings, Fixtures, and Equipment (FFE) Budget Summary</t>
  </si>
  <si>
    <t>Expense Category</t>
  </si>
  <si>
    <t>Total Expense</t>
  </si>
  <si>
    <t>MHRC</t>
  </si>
  <si>
    <t>Cost per Unit</t>
  </si>
  <si>
    <t>Beds</t>
  </si>
  <si>
    <t>Bedside Tables</t>
  </si>
  <si>
    <t>Storage Units</t>
  </si>
  <si>
    <t>Desks</t>
  </si>
  <si>
    <t>Dining Tables and Chairs</t>
  </si>
  <si>
    <t>Dressers</t>
  </si>
  <si>
    <t>Office Partitions</t>
  </si>
  <si>
    <t>Reception area Furniture</t>
  </si>
  <si>
    <t xml:space="preserve">     Reception Desk</t>
  </si>
  <si>
    <t xml:space="preserve">     Reception Guest Chair</t>
  </si>
  <si>
    <t xml:space="preserve">     Reception Tables</t>
  </si>
  <si>
    <t>Outdoor Furniture</t>
  </si>
  <si>
    <t xml:space="preserve">Sofas/Lounge Furniture </t>
  </si>
  <si>
    <t xml:space="preserve">     Sofa</t>
  </si>
  <si>
    <t xml:space="preserve">     Coffee Table</t>
  </si>
  <si>
    <t>Waiting Room Furniture</t>
  </si>
  <si>
    <t xml:space="preserve">     Standard chair</t>
  </si>
  <si>
    <t>Wardrobes</t>
  </si>
  <si>
    <t>Office Equipment/Software</t>
  </si>
  <si>
    <t xml:space="preserve">     Computers</t>
  </si>
  <si>
    <t xml:space="preserve">     Printers</t>
  </si>
  <si>
    <t xml:space="preserve">     Monitors</t>
  </si>
  <si>
    <t xml:space="preserve">     Mouses/Key Boards/Other</t>
  </si>
  <si>
    <t xml:space="preserve">     Task Lighting</t>
  </si>
  <si>
    <t xml:space="preserve">     Task Chairs</t>
  </si>
  <si>
    <t>Computer Servers</t>
  </si>
  <si>
    <t>Patient Management Software</t>
  </si>
  <si>
    <t>Security Systems</t>
  </si>
  <si>
    <t>ADA Required Equipment</t>
  </si>
  <si>
    <t xml:space="preserve">     Adjustable Exam Tables</t>
  </si>
  <si>
    <t xml:space="preserve">     Wheelchair Accessible Scales</t>
  </si>
  <si>
    <t xml:space="preserve">     Imaging Machines</t>
  </si>
  <si>
    <t xml:space="preserve">     Communication Aids/Devices</t>
  </si>
  <si>
    <t xml:space="preserve">     Transfer Support Equipment</t>
  </si>
  <si>
    <t>Electronic Equipment</t>
  </si>
  <si>
    <t>Televisions in Pt Area</t>
  </si>
  <si>
    <t>Washing Machines &amp; Dryers</t>
  </si>
  <si>
    <t xml:space="preserve">     Washing Machine</t>
  </si>
  <si>
    <t xml:space="preserve">     Dryer</t>
  </si>
  <si>
    <t>Fire Safety Equipment</t>
  </si>
  <si>
    <t xml:space="preserve">     Fire Extinguisher</t>
  </si>
  <si>
    <t xml:space="preserve">    Miscellaneous</t>
  </si>
  <si>
    <t>Other equipment necessary for facility licensing type</t>
  </si>
  <si>
    <t>PERSONNEL</t>
  </si>
  <si>
    <t>FTE</t>
  </si>
  <si>
    <t>TOTAL</t>
  </si>
  <si>
    <t>TREATMENT STAFF</t>
  </si>
  <si>
    <t>Total</t>
  </si>
  <si>
    <t>Pharmacists</t>
  </si>
  <si>
    <t>Per Diem</t>
  </si>
  <si>
    <t>Administrative Classifications</t>
  </si>
  <si>
    <t>LEADERSHIP &amp; SUPPORT STAFF</t>
  </si>
  <si>
    <t>Clinical Supervisor</t>
  </si>
  <si>
    <t>Program Manager</t>
  </si>
  <si>
    <t>Adminstrative Assistant</t>
  </si>
  <si>
    <t>Janitor</t>
  </si>
  <si>
    <t>TOTAL S&amp;B</t>
  </si>
  <si>
    <t>Maintenance - Equipment</t>
  </si>
  <si>
    <t>Membership Dues</t>
  </si>
  <si>
    <t>Rent and Lease Equipment</t>
  </si>
  <si>
    <t>Clothing &amp; Personal Supplies</t>
  </si>
  <si>
    <t>Food</t>
  </si>
  <si>
    <t>Training</t>
  </si>
  <si>
    <t>Medical Supplies</t>
  </si>
  <si>
    <t>Communications</t>
  </si>
  <si>
    <t>Household Expenses</t>
  </si>
  <si>
    <t>Insurance</t>
  </si>
  <si>
    <t>Interest Expense</t>
  </si>
  <si>
    <t>Lease Property Maintenance</t>
  </si>
  <si>
    <t>Miscellaneous Expense</t>
  </si>
  <si>
    <t>Office Expense</t>
  </si>
  <si>
    <t>Publications &amp; Legal Notices</t>
  </si>
  <si>
    <t>Rents &amp; Leases - Land, Structures</t>
  </si>
  <si>
    <t>Taxes &amp; Licenses</t>
  </si>
  <si>
    <t>Utilities</t>
  </si>
  <si>
    <t>Transportation</t>
  </si>
  <si>
    <t>Travel</t>
  </si>
  <si>
    <t>Gas, Oil &amp; Maintenance - Vehicles</t>
  </si>
  <si>
    <t>Rents &amp; Leases - Vehicles</t>
  </si>
  <si>
    <t>Depreciation - Vehicles</t>
  </si>
  <si>
    <t>IMD</t>
  </si>
  <si>
    <t>Anberry</t>
  </si>
  <si>
    <t># of beds</t>
  </si>
  <si>
    <t>CPT</t>
  </si>
  <si>
    <t># of bed days</t>
  </si>
  <si>
    <t>Crestwood</t>
  </si>
  <si>
    <t>Gramercy</t>
  </si>
  <si>
    <t>Licensed Vocational Nurses ( or med tech)</t>
  </si>
  <si>
    <t>Helios</t>
  </si>
  <si>
    <t>Psychologists (Licensed or Waivered)</t>
  </si>
  <si>
    <t>Cook/ dietary aide</t>
  </si>
  <si>
    <t>Horizon Health Subacute</t>
  </si>
  <si>
    <t>Merced Behavioral</t>
  </si>
  <si>
    <t>Oaklandidence</t>
  </si>
  <si>
    <t>Sylmar</t>
  </si>
  <si>
    <t>Contracted Dietician</t>
  </si>
  <si>
    <t>Total IMD Clients</t>
  </si>
  <si>
    <t>Executive Director</t>
  </si>
  <si>
    <t>Director Of Nursing</t>
  </si>
  <si>
    <t>Financial Analyst</t>
  </si>
  <si>
    <t>IT Analyst</t>
  </si>
  <si>
    <t>Quality Assurance Specialist</t>
  </si>
  <si>
    <t>Average IMD Rate</t>
  </si>
  <si>
    <t>TOTAL OPERATING COSTS</t>
  </si>
  <si>
    <t>Licensed Physician</t>
  </si>
  <si>
    <t>Nurse Practitioner</t>
  </si>
  <si>
    <t>Physicians Assistant</t>
  </si>
  <si>
    <t>Registered Nurse</t>
  </si>
  <si>
    <t>LPHA (MFT  LCSW  LPCC)/ Intern or Waivered LPHA</t>
  </si>
  <si>
    <t>Occupational Therapist</t>
  </si>
  <si>
    <t>Mental Health Rehab Specialist</t>
  </si>
  <si>
    <t>Clinical Classification</t>
  </si>
  <si>
    <t>Personnel Pricing (Current Year)</t>
  </si>
  <si>
    <t>Operating Costs</t>
  </si>
  <si>
    <t>Estimated CBO Cost to Operate MHRC</t>
  </si>
  <si>
    <t>MHRC Budget</t>
  </si>
  <si>
    <t>County Cost to Administer the MHRC Contract &amp; Program</t>
  </si>
  <si>
    <t>Annaul Cost</t>
  </si>
  <si>
    <t>Post MHRC Contruction</t>
  </si>
  <si>
    <t>60-Bed MHRC Budget Proforma Buildout</t>
  </si>
  <si>
    <t>Annual Unique Subacute Clients</t>
  </si>
  <si>
    <t>Estimated Per Diem Charge for Placing in New MHRC</t>
  </si>
  <si>
    <t>Post MHRC Subacute Costs</t>
  </si>
  <si>
    <t>Projected Out of County IMD Placements</t>
  </si>
  <si>
    <t>Subacute Cost Summary FY2027/28 Without New MHRC</t>
  </si>
  <si>
    <t>Subacute Costs - No MHRC</t>
  </si>
  <si>
    <t>Projected Out of County (OOC) Placements</t>
  </si>
  <si>
    <t>Remaining OOC Placements</t>
  </si>
  <si>
    <t>Operating Summary</t>
  </si>
  <si>
    <t>Funding Summary</t>
  </si>
  <si>
    <t>1991 Realignment</t>
  </si>
  <si>
    <t>Summary for the Proforma</t>
  </si>
  <si>
    <t>Adjusting to est. Operating Year</t>
  </si>
  <si>
    <t>Note: This budget factors in a 6% inflation rate from 25/26 to 27/28, the est. operating year</t>
  </si>
  <si>
    <t>OOC Clients Brought home to new MHRC</t>
  </si>
  <si>
    <t>Total FFE Budget</t>
  </si>
  <si>
    <t>Artwork</t>
  </si>
  <si>
    <t>Bedding/linens</t>
  </si>
  <si>
    <t>Computers and accessories</t>
  </si>
  <si>
    <t>Decor</t>
  </si>
  <si>
    <t>Electric vehicle charging stations</t>
  </si>
  <si>
    <t>Medical equipment</t>
  </si>
  <si>
    <t>Nonessential office supplies</t>
  </si>
  <si>
    <t>Non-medical appliances</t>
  </si>
  <si>
    <t>Office equipment/software</t>
  </si>
  <si>
    <t>Outdoor recreational equipment</t>
  </si>
  <si>
    <t>Patient-management software</t>
  </si>
  <si>
    <t>Recreational equipment/items</t>
  </si>
  <si>
    <t>Not Allowable</t>
  </si>
  <si>
    <t>It's on the fiscal analyst to develop a reasonable FFE budget, this template lays out one approach for how to do so.</t>
  </si>
  <si>
    <t>Based on Title 9 CCR §784.00–§785.34 and §663 (Minimum Staff), here’s a recommended staffing plan for a Mental Health Rehabilitation Center (MHRC) with 60 beds:</t>
  </si>
  <si>
    <t>Other Qualified Practitioners</t>
  </si>
  <si>
    <t>15% Indirect Cost, Using 2 CFR 200.68</t>
  </si>
  <si>
    <t>Using our understanding of the minimum staff requirements, let's list out all the classifications and their S&amp;B costs we know we need to include.</t>
  </si>
  <si>
    <t>MHRC Classifications to Include</t>
  </si>
  <si>
    <t>Current Year S&amp;B</t>
  </si>
  <si>
    <t>Next Step: Is it truly sustainable to plan for the use of 1991R to cover this program?</t>
  </si>
  <si>
    <t>The BHCHIP project must demonstrate a sustainable 5-year buisiness plan within exisiting available funding.  Your job is to assess whether it's 'sustainable' to say the county will apply 1991 Realignment to sustain the program.</t>
  </si>
  <si>
    <t>Current County Subacute IMD Cost Analysis</t>
  </si>
  <si>
    <t>Average Per Diem Rate</t>
  </si>
  <si>
    <t>Current Annual Cost</t>
  </si>
  <si>
    <t>Adjusting Annual Cost (+6%)</t>
  </si>
  <si>
    <t>Estimated Cost to Operate New MHRC</t>
  </si>
  <si>
    <t>Net Increase/(Reduction) of 1991R Costs</t>
  </si>
  <si>
    <t>60 MHRC + 42 OOC Placements</t>
  </si>
  <si>
    <t>No MHRC - OOC Placements</t>
  </si>
  <si>
    <t>Net Change to the County's Use of 1991R on Subacute IMD Costs</t>
  </si>
  <si>
    <t>Putting it all together.</t>
  </si>
  <si>
    <t>Is it reasonable to enter on the county's proforma budget that this project will be sustainably funded with 1991 Realignment?
Yes.  In your fiscal narrative, you will walk the grantor through how this MHRC will present a net savings to your county's 1991R; it's sustainable!
Remember, this is only the Excel, BHCIP required the pro forma to be articulated in writing. You're going to walk the grant agency through how this project will bring back 60 clients and save your county in the long 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</si>
</sst>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0" x14ac:knownFonts="1">
    <font>
      <sz val="11"/>
      <color theme="1"/>
      <name val="Aptos Narrow"/>
      <family val="2"/>
      <scheme val="minor"/>
    </font>
    <font>
      <sz val="12"/>
      <color theme="1"/>
      <name val="Arial"/>
      <family val="2"/>
    </font>
    <font>
      <sz val="11"/>
      <color theme="1"/>
      <name val="Aptos Narrow"/>
      <family val="2"/>
      <scheme val="minor"/>
    </font>
    <font>
      <sz val="10"/>
      <color theme="1"/>
      <name val="Arial"/>
      <family val="2"/>
    </font>
    <font>
      <sz val="10"/>
      <name val="Arial"/>
      <family val="2"/>
    </font>
    <font>
      <sz val="10"/>
      <name val="Trebuchet MS"/>
      <family val="2"/>
    </font>
    <font>
      <sz val="11"/>
      <color indexed="8"/>
      <name val="Calibri"/>
      <family val="2"/>
    </font>
    <font>
      <sz val="10"/>
      <color indexed="8"/>
      <name val="Arial"/>
      <family val="2"/>
    </font>
    <font>
      <b/>
      <sz val="12"/>
      <color theme="1"/>
      <name val="Arial"/>
      <family val="2"/>
    </font>
    <font>
      <b/>
      <sz val="12"/>
      <color theme="0"/>
      <name val="Arial"/>
      <family val="2"/>
    </font>
    <font>
      <sz val="12"/>
      <color theme="0"/>
      <name val="Arial"/>
      <family val="2"/>
    </font>
    <font>
      <b/>
      <sz val="16"/>
      <color theme="1"/>
      <name val="Arial"/>
      <family val="2"/>
    </font>
    <font>
      <b/>
      <sz val="12"/>
      <color rgb="FF000000"/>
      <name val="Arial"/>
      <family val="2"/>
    </font>
    <font>
      <sz val="12"/>
      <color rgb="FF000000"/>
      <name val="Arial"/>
      <family val="2"/>
    </font>
    <font>
      <sz val="12"/>
      <color theme="1"/>
      <name val="Arial"/>
      <family val="2"/>
    </font>
    <font>
      <b/>
      <sz val="12"/>
      <color theme="1"/>
      <name val="Arial"/>
      <family val="2"/>
    </font>
    <font>
      <b/>
      <sz val="10"/>
      <color theme="1"/>
      <name val="Arial"/>
      <family val="2"/>
    </font>
    <font>
      <sz val="9"/>
      <color indexed="81"/>
      <name val="Tahoma"/>
      <family val="2"/>
    </font>
    <font>
      <b/>
      <sz val="9"/>
      <color indexed="81"/>
      <name val="Tahoma"/>
      <family val="2"/>
    </font>
    <font>
      <b/>
      <sz val="14"/>
      <color theme="1"/>
      <name val="Arial"/>
      <family val="2"/>
    </font>
  </fonts>
  <fills count="11">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F6775"/>
        <bgColor indexed="64"/>
      </patternFill>
    </fill>
    <fill>
      <patternFill patternType="solid">
        <fgColor rgb="FF3D8F9C"/>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CC"/>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9" fontId="2" fillId="0" borderId="0" applyFont="0" applyFill="0" applyBorder="0" applyAlignment="0" applyProtection="0"/>
    <xf numFmtId="43" fontId="6" fillId="0" borderId="0" applyFont="0" applyFill="0" applyBorder="0" applyAlignment="0" applyProtection="0"/>
  </cellStyleXfs>
  <cellXfs count="114">
    <xf numFmtId="0" fontId="0" fillId="0" borderId="0" xfId="0"/>
    <xf numFmtId="0" fontId="1" fillId="0" borderId="0" xfId="0" applyFont="1"/>
    <xf numFmtId="44" fontId="1" fillId="0" borderId="0" xfId="0" applyNumberFormat="1" applyFont="1"/>
    <xf numFmtId="164" fontId="1" fillId="0" borderId="0" xfId="2" applyNumberFormat="1" applyFont="1"/>
    <xf numFmtId="164" fontId="1" fillId="0" borderId="0" xfId="0" applyNumberFormat="1" applyFont="1"/>
    <xf numFmtId="165" fontId="1" fillId="0" borderId="0" xfId="1" applyNumberFormat="1" applyFont="1"/>
    <xf numFmtId="0" fontId="1" fillId="0" borderId="0" xfId="0" applyFont="1" applyAlignment="1">
      <alignment wrapText="1"/>
    </xf>
    <xf numFmtId="164" fontId="1" fillId="0" borderId="2" xfId="2" applyNumberFormat="1" applyFont="1" applyBorder="1"/>
    <xf numFmtId="0" fontId="1" fillId="0" borderId="0" xfId="0" applyFont="1" applyAlignment="1">
      <alignment horizontal="right"/>
    </xf>
    <xf numFmtId="0" fontId="1" fillId="3" borderId="2" xfId="0" applyFont="1" applyFill="1" applyBorder="1"/>
    <xf numFmtId="164" fontId="1" fillId="3" borderId="2" xfId="2" applyNumberFormat="1" applyFont="1" applyFill="1" applyBorder="1"/>
    <xf numFmtId="44" fontId="1" fillId="0" borderId="0" xfId="2" applyFont="1" applyFill="1"/>
    <xf numFmtId="0" fontId="9" fillId="5" borderId="2" xfId="0" applyFont="1" applyFill="1" applyBorder="1" applyAlignment="1">
      <alignment vertical="center"/>
    </xf>
    <xf numFmtId="164" fontId="9" fillId="5" borderId="2" xfId="0" applyNumberFormat="1" applyFont="1" applyFill="1" applyBorder="1" applyAlignment="1">
      <alignment vertical="center"/>
    </xf>
    <xf numFmtId="0" fontId="0" fillId="0" borderId="0" xfId="0" applyAlignment="1">
      <alignment vertical="center"/>
    </xf>
    <xf numFmtId="0" fontId="1" fillId="3" borderId="2" xfId="0" applyFont="1" applyFill="1" applyBorder="1" applyAlignment="1">
      <alignment wrapText="1"/>
    </xf>
    <xf numFmtId="165" fontId="1" fillId="0" borderId="0" xfId="1" applyNumberFormat="1" applyFont="1" applyAlignment="1">
      <alignment vertical="center"/>
    </xf>
    <xf numFmtId="44" fontId="9" fillId="5" borderId="2" xfId="0" applyNumberFormat="1" applyFont="1" applyFill="1" applyBorder="1" applyAlignment="1">
      <alignment vertical="center"/>
    </xf>
    <xf numFmtId="165" fontId="1" fillId="3" borderId="2" xfId="1" applyNumberFormat="1" applyFont="1" applyFill="1" applyBorder="1"/>
    <xf numFmtId="164" fontId="1" fillId="3" borderId="2" xfId="1" applyNumberFormat="1" applyFont="1" applyFill="1" applyBorder="1"/>
    <xf numFmtId="0" fontId="9" fillId="5" borderId="0" xfId="0" applyFont="1" applyFill="1" applyAlignment="1">
      <alignment horizontal="center" vertical="center"/>
    </xf>
    <xf numFmtId="0" fontId="1" fillId="0" borderId="0" xfId="0" applyFont="1" applyAlignment="1">
      <alignment vertical="center"/>
    </xf>
    <xf numFmtId="0" fontId="10" fillId="6" borderId="0" xfId="0" applyFont="1" applyFill="1"/>
    <xf numFmtId="0" fontId="1" fillId="0" borderId="3" xfId="0" applyFont="1" applyBorder="1" applyAlignment="1">
      <alignment wrapText="1"/>
    </xf>
    <xf numFmtId="164" fontId="1" fillId="0" borderId="3" xfId="2" applyNumberFormat="1" applyFont="1" applyBorder="1"/>
    <xf numFmtId="0" fontId="9" fillId="5" borderId="0" xfId="0" applyFont="1" applyFill="1" applyAlignment="1">
      <alignment vertical="center"/>
    </xf>
    <xf numFmtId="0" fontId="9" fillId="5" borderId="0" xfId="0" applyFont="1" applyFill="1" applyAlignment="1">
      <alignment vertical="center" wrapText="1"/>
    </xf>
    <xf numFmtId="44" fontId="9" fillId="5" borderId="0" xfId="2" applyFont="1" applyFill="1" applyAlignment="1">
      <alignment vertical="center"/>
    </xf>
    <xf numFmtId="0" fontId="9" fillId="6" borderId="0" xfId="0" applyFont="1" applyFill="1"/>
    <xf numFmtId="44" fontId="9" fillId="6" borderId="0" xfId="2" applyFont="1" applyFill="1"/>
    <xf numFmtId="0" fontId="9" fillId="6" borderId="0" xfId="0" applyFont="1" applyFill="1" applyAlignment="1">
      <alignment wrapText="1"/>
    </xf>
    <xf numFmtId="0" fontId="8" fillId="4" borderId="0" xfId="0" applyFont="1" applyFill="1"/>
    <xf numFmtId="0" fontId="1" fillId="3" borderId="3" xfId="0" applyFont="1" applyFill="1" applyBorder="1"/>
    <xf numFmtId="0" fontId="3" fillId="0" borderId="0" xfId="0" applyFont="1"/>
    <xf numFmtId="0" fontId="1" fillId="0" borderId="3" xfId="0" applyFont="1" applyBorder="1" applyAlignment="1">
      <alignment vertical="center"/>
    </xf>
    <xf numFmtId="0" fontId="9" fillId="5" borderId="0" xfId="0" applyFont="1" applyFill="1" applyAlignment="1">
      <alignment wrapText="1"/>
    </xf>
    <xf numFmtId="164" fontId="1" fillId="0" borderId="0" xfId="2" applyNumberFormat="1" applyFont="1" applyFill="1"/>
    <xf numFmtId="44" fontId="1" fillId="0" borderId="0" xfId="2" applyFont="1" applyFill="1" applyAlignment="1"/>
    <xf numFmtId="165" fontId="1" fillId="0" borderId="0" xfId="0" applyNumberFormat="1" applyFont="1"/>
    <xf numFmtId="0" fontId="9" fillId="5" borderId="0" xfId="0" applyFont="1" applyFill="1"/>
    <xf numFmtId="44" fontId="1" fillId="0" borderId="3" xfId="2" applyFont="1" applyFill="1" applyBorder="1"/>
    <xf numFmtId="0" fontId="12" fillId="7" borderId="0" xfId="0" applyFont="1" applyFill="1" applyAlignment="1">
      <alignment vertical="center"/>
    </xf>
    <xf numFmtId="0" fontId="12" fillId="7" borderId="0" xfId="0" applyFont="1" applyFill="1" applyAlignment="1">
      <alignment horizontal="center" vertical="center" wrapText="1"/>
    </xf>
    <xf numFmtId="44" fontId="9" fillId="5" borderId="0" xfId="2" applyFont="1" applyFill="1"/>
    <xf numFmtId="0" fontId="1" fillId="0" borderId="3" xfId="0" applyFont="1" applyBorder="1"/>
    <xf numFmtId="165" fontId="1" fillId="0" borderId="3" xfId="1" applyNumberFormat="1" applyFont="1" applyFill="1" applyBorder="1" applyAlignment="1"/>
    <xf numFmtId="44" fontId="9" fillId="6" borderId="0" xfId="0" applyNumberFormat="1" applyFont="1" applyFill="1"/>
    <xf numFmtId="164" fontId="10" fillId="8" borderId="0" xfId="0" applyNumberFormat="1" applyFont="1" applyFill="1"/>
    <xf numFmtId="0" fontId="3" fillId="0" borderId="0" xfId="0" applyFont="1" applyAlignment="1">
      <alignment wrapText="1"/>
    </xf>
    <xf numFmtId="0" fontId="14" fillId="0" borderId="0" xfId="0" applyFont="1"/>
    <xf numFmtId="0" fontId="14" fillId="0" borderId="0" xfId="0" applyFont="1" applyAlignment="1">
      <alignment horizontal="right"/>
    </xf>
    <xf numFmtId="0" fontId="14" fillId="3" borderId="3" xfId="0" applyFont="1" applyFill="1" applyBorder="1"/>
    <xf numFmtId="0" fontId="14" fillId="0" borderId="3" xfId="0" applyFont="1" applyBorder="1" applyAlignment="1">
      <alignment horizontal="right"/>
    </xf>
    <xf numFmtId="0" fontId="15" fillId="4" borderId="0" xfId="0" applyFont="1" applyFill="1"/>
    <xf numFmtId="0" fontId="16" fillId="4" borderId="0" xfId="0" applyFont="1" applyFill="1" applyAlignment="1">
      <alignment horizontal="center"/>
    </xf>
    <xf numFmtId="0" fontId="15" fillId="4" borderId="0" xfId="0" applyFont="1" applyFill="1" applyAlignment="1">
      <alignment horizontal="right"/>
    </xf>
    <xf numFmtId="0" fontId="15" fillId="3" borderId="3" xfId="0" applyFont="1" applyFill="1" applyBorder="1"/>
    <xf numFmtId="164" fontId="1" fillId="0" borderId="3" xfId="0" applyNumberFormat="1" applyFont="1" applyBorder="1" applyAlignment="1">
      <alignment vertical="center"/>
    </xf>
    <xf numFmtId="0" fontId="8" fillId="3" borderId="3" xfId="0" applyFont="1" applyFill="1" applyBorder="1" applyAlignment="1">
      <alignment vertical="center" wrapText="1"/>
    </xf>
    <xf numFmtId="0" fontId="8" fillId="3" borderId="3" xfId="0" applyFont="1" applyFill="1" applyBorder="1" applyAlignment="1">
      <alignment wrapText="1"/>
    </xf>
    <xf numFmtId="0" fontId="12" fillId="2" borderId="0" xfId="0" applyFont="1" applyFill="1" applyAlignment="1">
      <alignment vertical="center"/>
    </xf>
    <xf numFmtId="9" fontId="12" fillId="2" borderId="0" xfId="3" applyFont="1" applyFill="1" applyAlignment="1">
      <alignment horizontal="center" vertical="center"/>
    </xf>
    <xf numFmtId="0" fontId="1" fillId="0" borderId="5" xfId="0" applyFont="1" applyBorder="1" applyAlignment="1">
      <alignment wrapText="1"/>
    </xf>
    <xf numFmtId="164" fontId="1" fillId="0" borderId="3" xfId="2" applyNumberFormat="1" applyFont="1" applyFill="1" applyBorder="1"/>
    <xf numFmtId="164" fontId="1" fillId="0" borderId="5" xfId="2" applyNumberFormat="1" applyFont="1" applyFill="1" applyBorder="1"/>
    <xf numFmtId="164" fontId="9" fillId="6" borderId="0" xfId="2" applyNumberFormat="1" applyFont="1" applyFill="1"/>
    <xf numFmtId="0" fontId="8" fillId="4" borderId="0" xfId="0" applyFont="1" applyFill="1" applyAlignment="1">
      <alignment horizontal="center"/>
    </xf>
    <xf numFmtId="164" fontId="14" fillId="0" borderId="3" xfId="2" applyNumberFormat="1" applyFont="1" applyBorder="1"/>
    <xf numFmtId="164" fontId="15" fillId="4" borderId="0" xfId="2" applyNumberFormat="1" applyFont="1" applyFill="1"/>
    <xf numFmtId="164" fontId="14" fillId="0" borderId="3" xfId="0" applyNumberFormat="1" applyFont="1" applyBorder="1" applyAlignment="1">
      <alignment horizontal="right"/>
    </xf>
    <xf numFmtId="44" fontId="1" fillId="0" borderId="0" xfId="2" applyFont="1" applyBorder="1"/>
    <xf numFmtId="165" fontId="13" fillId="0" borderId="4" xfId="0" applyNumberFormat="1" applyFont="1" applyBorder="1"/>
    <xf numFmtId="0" fontId="13" fillId="0" borderId="4" xfId="0" applyFont="1" applyBorder="1"/>
    <xf numFmtId="165" fontId="13" fillId="0" borderId="4" xfId="1" applyNumberFormat="1" applyFont="1" applyBorder="1"/>
    <xf numFmtId="0" fontId="8" fillId="3" borderId="3" xfId="0" applyFont="1" applyFill="1" applyBorder="1"/>
    <xf numFmtId="164" fontId="13" fillId="0" borderId="3" xfId="2" applyNumberFormat="1" applyFont="1" applyBorder="1"/>
    <xf numFmtId="44" fontId="1" fillId="0" borderId="0" xfId="2" applyFont="1" applyFill="1" applyBorder="1" applyAlignment="1"/>
    <xf numFmtId="0" fontId="9" fillId="6" borderId="3" xfId="0" applyFont="1" applyFill="1" applyBorder="1" applyAlignment="1">
      <alignment horizontal="center" wrapText="1"/>
    </xf>
    <xf numFmtId="0" fontId="9" fillId="6" borderId="3" xfId="0" applyFont="1" applyFill="1" applyBorder="1" applyAlignment="1">
      <alignment horizontal="left" wrapText="1"/>
    </xf>
    <xf numFmtId="164" fontId="1" fillId="0" borderId="3" xfId="2" applyNumberFormat="1" applyFont="1" applyFill="1" applyBorder="1" applyAlignment="1"/>
    <xf numFmtId="0" fontId="8" fillId="3" borderId="3" xfId="0" applyFont="1" applyFill="1" applyBorder="1" applyAlignment="1">
      <alignment vertical="center"/>
    </xf>
    <xf numFmtId="164" fontId="8" fillId="4" borderId="0" xfId="2" applyNumberFormat="1" applyFont="1" applyFill="1"/>
    <xf numFmtId="164" fontId="9" fillId="6" borderId="3" xfId="2" applyNumberFormat="1" applyFont="1" applyFill="1" applyBorder="1" applyAlignment="1">
      <alignment horizontal="left" wrapText="1"/>
    </xf>
    <xf numFmtId="164" fontId="9" fillId="5" borderId="0" xfId="2" applyNumberFormat="1" applyFont="1" applyFill="1"/>
    <xf numFmtId="0" fontId="12" fillId="2" borderId="0" xfId="0" applyFont="1" applyFill="1" applyAlignment="1">
      <alignment horizontal="center" vertical="center"/>
    </xf>
    <xf numFmtId="0" fontId="1" fillId="2" borderId="0" xfId="0" applyFont="1" applyFill="1"/>
    <xf numFmtId="0" fontId="1" fillId="9" borderId="7" xfId="0" applyFont="1" applyFill="1" applyBorder="1"/>
    <xf numFmtId="0" fontId="1" fillId="9" borderId="2" xfId="0" applyFont="1" applyFill="1" applyBorder="1" applyAlignment="1">
      <alignment wrapText="1"/>
    </xf>
    <xf numFmtId="164" fontId="1" fillId="9" borderId="2" xfId="2" applyNumberFormat="1" applyFont="1" applyFill="1" applyBorder="1" applyAlignment="1">
      <alignment wrapText="1"/>
    </xf>
    <xf numFmtId="165" fontId="1" fillId="10" borderId="2" xfId="1" applyNumberFormat="1" applyFont="1" applyFill="1" applyBorder="1"/>
    <xf numFmtId="164" fontId="1" fillId="10" borderId="2" xfId="0" applyNumberFormat="1" applyFont="1" applyFill="1" applyBorder="1"/>
    <xf numFmtId="164" fontId="1" fillId="10" borderId="2" xfId="1" applyNumberFormat="1" applyFont="1" applyFill="1" applyBorder="1"/>
    <xf numFmtId="164" fontId="1" fillId="10" borderId="2" xfId="2" applyNumberFormat="1" applyFont="1" applyFill="1" applyBorder="1"/>
    <xf numFmtId="0" fontId="8" fillId="0" borderId="0" xfId="0" applyFont="1"/>
    <xf numFmtId="0" fontId="11" fillId="0" borderId="0" xfId="0" applyFont="1"/>
    <xf numFmtId="164" fontId="1" fillId="0" borderId="3" xfId="0" applyNumberFormat="1" applyFont="1" applyBorder="1"/>
    <xf numFmtId="44" fontId="1" fillId="0" borderId="2" xfId="2" applyFont="1" applyFill="1" applyBorder="1" applyAlignment="1"/>
    <xf numFmtId="0" fontId="9" fillId="7" borderId="0" xfId="0" applyFont="1" applyFill="1" applyAlignment="1">
      <alignment horizontal="center" wrapText="1"/>
    </xf>
    <xf numFmtId="0" fontId="11" fillId="0" borderId="0" xfId="0" applyFont="1" applyAlignment="1">
      <alignment horizontal="left"/>
    </xf>
    <xf numFmtId="0" fontId="0" fillId="0" borderId="0" xfId="0" applyAlignment="1">
      <alignment horizontal="left"/>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8" fillId="0" borderId="1" xfId="0" applyFont="1" applyBorder="1" applyAlignment="1">
      <alignment horizontal="left"/>
    </xf>
    <xf numFmtId="0" fontId="8" fillId="0" borderId="0" xfId="0" applyFont="1" applyAlignment="1">
      <alignment horizontal="left" vertical="top" wrapText="1"/>
    </xf>
    <xf numFmtId="0" fontId="1" fillId="3" borderId="2" xfId="0" applyFont="1" applyFill="1" applyBorder="1" applyAlignment="1">
      <alignment horizontal="left" vertical="center" wrapText="1"/>
    </xf>
    <xf numFmtId="44" fontId="1" fillId="0" borderId="2" xfId="2" applyFont="1" applyFill="1" applyBorder="1" applyAlignment="1">
      <alignment horizontal="center" vertical="center"/>
    </xf>
    <xf numFmtId="0" fontId="9" fillId="5" borderId="1" xfId="0" applyFont="1" applyFill="1" applyBorder="1" applyAlignment="1">
      <alignment horizontal="center"/>
    </xf>
    <xf numFmtId="0" fontId="19" fillId="0" borderId="0" xfId="0" applyFont="1" applyAlignment="1">
      <alignment horizontal="left" vertical="top" wrapText="1"/>
    </xf>
    <xf numFmtId="0" fontId="9" fillId="5" borderId="0" xfId="0" applyFont="1" applyFill="1" applyAlignment="1">
      <alignment horizontal="center" vertical="center"/>
    </xf>
    <xf numFmtId="0" fontId="9" fillId="7" borderId="6" xfId="0" applyFont="1" applyFill="1" applyBorder="1" applyAlignment="1">
      <alignment horizontal="center"/>
    </xf>
    <xf numFmtId="0" fontId="1" fillId="3" borderId="7" xfId="0" applyFont="1" applyFill="1" applyBorder="1" applyAlignment="1">
      <alignment horizontal="left"/>
    </xf>
    <xf numFmtId="0" fontId="1" fillId="3" borderId="8" xfId="0" applyFont="1" applyFill="1" applyBorder="1" applyAlignment="1">
      <alignment horizontal="left"/>
    </xf>
    <xf numFmtId="0" fontId="11" fillId="0" borderId="0" xfId="0" applyFont="1" applyAlignment="1">
      <alignment horizontal="left" vertical="top" wrapText="1"/>
    </xf>
    <xf numFmtId="0" fontId="9" fillId="7" borderId="0" xfId="0" applyFont="1" applyFill="1" applyAlignment="1">
      <alignment horizontal="center" vertical="center"/>
    </xf>
  </cellXfs>
  <cellStyles count="39">
    <cellStyle name="Comma" xfId="1" builtinId="3"/>
    <cellStyle name="Comma 2" xfId="5" xr:uid="{61E52FD0-3830-474C-9E54-0646814445A2}"/>
    <cellStyle name="Comma 2 2" xfId="16" xr:uid="{9DF766FB-1215-4262-93C9-AF6E9E345A3D}"/>
    <cellStyle name="Comma 2 2 2" xfId="21" xr:uid="{8FE25B66-1585-4100-9912-6E97AC908C17}"/>
    <cellStyle name="Comma 2 3" xfId="22" xr:uid="{9577B112-5D62-4653-B2CA-3BCDA6C49B04}"/>
    <cellStyle name="Comma 2 3 2" xfId="38" xr:uid="{001CEBB9-6221-4F31-AA08-485F460DD178}"/>
    <cellStyle name="Comma 2 4" xfId="36" xr:uid="{D375EC0E-1A86-4863-ACAF-E977D6A5241A}"/>
    <cellStyle name="Comma 3" xfId="12" xr:uid="{A8B9751C-559D-487A-9AC3-BC3EF31D5C77}"/>
    <cellStyle name="Comma 4" xfId="15" xr:uid="{B005504B-A94C-46C0-A369-289962081AE6}"/>
    <cellStyle name="Comma 4 2" xfId="23" xr:uid="{52C84CDD-735F-4E6D-83AB-87994B6783DF}"/>
    <cellStyle name="Comma 5" xfId="24" xr:uid="{A12C0ADA-459A-4C09-9483-325E588AF672}"/>
    <cellStyle name="Currency" xfId="2" builtinId="4"/>
    <cellStyle name="Currency 2" xfId="9" xr:uid="{79A453ED-8E21-4935-9B59-9FF179A34D6B}"/>
    <cellStyle name="Currency 3" xfId="6" xr:uid="{4DE5D235-0236-4DA3-ACFA-A985B6B8B5C0}"/>
    <cellStyle name="Currency 3 2" xfId="18" xr:uid="{F44CB131-DA97-4C1C-95C6-3FB9684E3FDE}"/>
    <cellStyle name="Currency 3 2 2" xfId="25" xr:uid="{FA401832-CDB0-4520-A6AE-E0C086593311}"/>
    <cellStyle name="Currency 3 3" xfId="26" xr:uid="{81CAF534-88EA-49E3-B8A3-F26553E0B3E1}"/>
    <cellStyle name="Currency 4" xfId="13" xr:uid="{15444CBD-48FD-45E8-B9C3-45797C1DB9E9}"/>
    <cellStyle name="Currency 5" xfId="17" xr:uid="{92CC076B-66AF-4276-8136-2E2895EC27FA}"/>
    <cellStyle name="Currency 5 2" xfId="27" xr:uid="{0F216D62-1927-4F9E-B394-40499E6A9456}"/>
    <cellStyle name="Currency 6" xfId="28" xr:uid="{222F31DF-3A1D-43DF-ADC9-A748C5A3EEB2}"/>
    <cellStyle name="Currency 7" xfId="29" xr:uid="{919FA118-F60E-4837-90FB-F26BF1CF7B23}"/>
    <cellStyle name="Normal" xfId="0" builtinId="0"/>
    <cellStyle name="Normal 2" xfId="8" xr:uid="{2D01C1F7-8863-4FC2-AF8A-BD822FB83747}"/>
    <cellStyle name="Normal 3" xfId="4" xr:uid="{4EAFA1AD-B4DC-4B97-BB18-11D522E2957A}"/>
    <cellStyle name="Normal 4" xfId="11" xr:uid="{93169AAE-24A9-4B77-BA4D-693D9CDF9B61}"/>
    <cellStyle name="Percent" xfId="3" builtinId="5"/>
    <cellStyle name="Percent 2" xfId="10" xr:uid="{84EF89F3-60C3-4699-90C6-670E02D611CD}"/>
    <cellStyle name="Percent 3" xfId="7" xr:uid="{6447950B-784F-4579-9F24-FCD0B7AB1B4C}"/>
    <cellStyle name="Percent 3 2" xfId="20" xr:uid="{61C4993D-4322-4B9F-9A98-7E71B364F11B}"/>
    <cellStyle name="Percent 3 2 2" xfId="30" xr:uid="{7725ED0E-6DEB-4584-8037-862EAF53B36E}"/>
    <cellStyle name="Percent 3 3" xfId="31" xr:uid="{43B48D84-1064-49D0-8BE7-FC09CA999669}"/>
    <cellStyle name="Percent 4" xfId="14" xr:uid="{11A23965-6F39-4053-A8FD-D1AB06522263}"/>
    <cellStyle name="Percent 5" xfId="19" xr:uid="{AC171B42-F184-4559-8B2F-168D3C8519B8}"/>
    <cellStyle name="Percent 5 2" xfId="32" xr:uid="{22C169AD-D201-4A62-803C-13AA0B9C2FB4}"/>
    <cellStyle name="Percent 6" xfId="33" xr:uid="{585C917C-3F80-461A-87A6-580D547A3FE7}"/>
    <cellStyle name="Percent 7" xfId="34" xr:uid="{5103DEBF-CC88-4D55-BBBF-C6C622719D77}"/>
    <cellStyle name="Percent 7 2" xfId="35" xr:uid="{FB5AE68B-19B6-4337-A158-635638AB7263}"/>
    <cellStyle name="Percent 7 3" xfId="37" xr:uid="{97CA7885-3F09-4338-AB2B-917095FA1726}"/>
  </cellStyles>
  <dxfs count="0"/>
  <tableStyles count="0" defaultTableStyle="TableStyleMedium2" defaultPivotStyle="PivotStyleLight16"/>
  <colors>
    <mruColors>
      <color rgb="FFFFFFCC"/>
      <color rgb="FF0F6775"/>
      <color rgb="FF3D8F9C"/>
      <color rgb="FFABC97B"/>
      <color rgb="FF8EB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573111</xdr:colOff>
      <xdr:row>38</xdr:row>
      <xdr:rowOff>162310</xdr:rowOff>
    </xdr:to>
    <xdr:pic>
      <xdr:nvPicPr>
        <xdr:cNvPr id="2" name="Picture 1">
          <a:extLst>
            <a:ext uri="{FF2B5EF4-FFF2-40B4-BE49-F238E27FC236}">
              <a16:creationId xmlns:a16="http://schemas.microsoft.com/office/drawing/2014/main" id="{8CF199B5-D1D6-4F0A-86B7-3E7B038E26C4}"/>
            </a:ext>
          </a:extLst>
        </xdr:cNvPr>
        <xdr:cNvPicPr>
          <a:picLocks noChangeAspect="1"/>
        </xdr:cNvPicPr>
      </xdr:nvPicPr>
      <xdr:blipFill>
        <a:blip xmlns:r="http://schemas.openxmlformats.org/officeDocument/2006/relationships" r:embed="rId1"/>
        <a:stretch>
          <a:fillRect/>
        </a:stretch>
      </xdr:blipFill>
      <xdr:spPr>
        <a:xfrm>
          <a:off x="609600" y="190500"/>
          <a:ext cx="6059511" cy="7210810"/>
        </a:xfrm>
        <a:prstGeom prst="rect">
          <a:avLst/>
        </a:prstGeom>
      </xdr:spPr>
    </xdr:pic>
    <xdr:clientData/>
  </xdr:twoCellAnchor>
  <xdr:twoCellAnchor editAs="oneCell">
    <xdr:from>
      <xdr:col>1</xdr:col>
      <xdr:colOff>0</xdr:colOff>
      <xdr:row>38</xdr:row>
      <xdr:rowOff>161925</xdr:rowOff>
    </xdr:from>
    <xdr:to>
      <xdr:col>10</xdr:col>
      <xdr:colOff>581025</xdr:colOff>
      <xdr:row>49</xdr:row>
      <xdr:rowOff>9796</xdr:rowOff>
    </xdr:to>
    <xdr:pic>
      <xdr:nvPicPr>
        <xdr:cNvPr id="3" name="Picture 2">
          <a:extLst>
            <a:ext uri="{FF2B5EF4-FFF2-40B4-BE49-F238E27FC236}">
              <a16:creationId xmlns:a16="http://schemas.microsoft.com/office/drawing/2014/main" id="{44D021D0-E0F2-8C2D-7D9B-81B6D37BF071}"/>
            </a:ext>
          </a:extLst>
        </xdr:cNvPr>
        <xdr:cNvPicPr>
          <a:picLocks noChangeAspect="1"/>
        </xdr:cNvPicPr>
      </xdr:nvPicPr>
      <xdr:blipFill>
        <a:blip xmlns:r="http://schemas.openxmlformats.org/officeDocument/2006/relationships" r:embed="rId2"/>
        <a:stretch>
          <a:fillRect/>
        </a:stretch>
      </xdr:blipFill>
      <xdr:spPr>
        <a:xfrm>
          <a:off x="609600" y="7400925"/>
          <a:ext cx="6067425" cy="1943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26194</xdr:colOff>
      <xdr:row>3</xdr:row>
      <xdr:rowOff>5955</xdr:rowOff>
    </xdr:from>
    <xdr:to>
      <xdr:col>14</xdr:col>
      <xdr:colOff>583406</xdr:colOff>
      <xdr:row>14</xdr:row>
      <xdr:rowOff>17860</xdr:rowOff>
    </xdr:to>
    <xdr:sp macro="" textlink="">
      <xdr:nvSpPr>
        <xdr:cNvPr id="2" name="TextBox 1">
          <a:extLst>
            <a:ext uri="{FF2B5EF4-FFF2-40B4-BE49-F238E27FC236}">
              <a16:creationId xmlns:a16="http://schemas.microsoft.com/office/drawing/2014/main" id="{319C7B7C-316F-C481-9666-DB07D8C40BCF}"/>
            </a:ext>
          </a:extLst>
        </xdr:cNvPr>
        <xdr:cNvSpPr txBox="1"/>
      </xdr:nvSpPr>
      <xdr:spPr>
        <a:xfrm>
          <a:off x="633413" y="589361"/>
          <a:ext cx="8451056" cy="2119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Each MHRC must have: </a:t>
          </a:r>
        </a:p>
        <a:p>
          <a:pPr lvl="1"/>
          <a:r>
            <a:rPr lang="en-US"/>
            <a:t>A </a:t>
          </a:r>
          <a:r>
            <a:rPr lang="en-US" b="1"/>
            <a:t>Director</a:t>
          </a:r>
          <a:r>
            <a:rPr lang="en-US"/>
            <a:t> responsible for administration and management (§784.00).</a:t>
          </a:r>
        </a:p>
        <a:p>
          <a:pPr lvl="1"/>
          <a:r>
            <a:rPr lang="en-US"/>
            <a:t>Adequate qualified personnel for health and safety (§784.00(e)).</a:t>
          </a:r>
        </a:p>
        <a:p>
          <a:pPr lvl="1"/>
          <a:r>
            <a:rPr lang="en-US"/>
            <a:t>Nursing coverage </a:t>
          </a:r>
          <a:r>
            <a:rPr lang="en-US" b="1"/>
            <a:t>24/7</a:t>
          </a:r>
          <a:r>
            <a:rPr lang="en-US"/>
            <a:t> (§785.00).</a:t>
          </a:r>
        </a:p>
        <a:p>
          <a:endParaRPr lang="en-US"/>
        </a:p>
        <a:p>
          <a:r>
            <a:rPr lang="en-US"/>
            <a:t>Minimum ratios (scaled from §663 for 100 patients): </a:t>
          </a:r>
        </a:p>
        <a:p>
          <a:pPr lvl="1"/>
          <a:r>
            <a:rPr lang="en-US"/>
            <a:t>Physicians: 5 per 100 → </a:t>
          </a:r>
          <a:r>
            <a:rPr lang="en-US" b="1"/>
            <a:t>3 for 60 beds</a:t>
          </a:r>
          <a:endParaRPr lang="en-US"/>
        </a:p>
        <a:p>
          <a:pPr lvl="1"/>
          <a:r>
            <a:rPr lang="en-US"/>
            <a:t>Psychologists: 2 per 100 → </a:t>
          </a:r>
          <a:r>
            <a:rPr lang="en-US" b="1"/>
            <a:t>1–2 for 60 beds</a:t>
          </a:r>
          <a:endParaRPr lang="en-US"/>
        </a:p>
        <a:p>
          <a:pPr lvl="1"/>
          <a:r>
            <a:rPr lang="en-US"/>
            <a:t>Social Workers: 2 per 100 → </a:t>
          </a:r>
          <a:r>
            <a:rPr lang="en-US" b="1"/>
            <a:t>1–2 for 60 beds</a:t>
          </a:r>
          <a:endParaRPr lang="en-US"/>
        </a:p>
        <a:p>
          <a:pPr lvl="1"/>
          <a:r>
            <a:rPr lang="en-US"/>
            <a:t>Nurses (RN/LVN/Psych Technician): 20 per 100 → </a:t>
          </a:r>
          <a:r>
            <a:rPr lang="en-US" b="1"/>
            <a:t>12 for 60 beds</a:t>
          </a:r>
          <a:endParaRPr lang="en-US"/>
        </a:p>
        <a:p>
          <a:pPr lvl="1"/>
          <a:r>
            <a:rPr lang="en-US"/>
            <a:t>Other Mental Health Personnel: 25 per 100 → </a:t>
          </a:r>
          <a:r>
            <a:rPr lang="en-US" b="1"/>
            <a:t>15 for 60 beds</a:t>
          </a: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E879-D380-466C-B3A7-622F396431EE}">
  <dimension ref="A1"/>
  <sheetViews>
    <sheetView showGridLines="0" zoomScale="130" zoomScaleNormal="130"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E1C32-D775-4A44-BE0F-FAC3CCCC33E9}">
  <dimension ref="B1:N304"/>
  <sheetViews>
    <sheetView showGridLines="0" zoomScale="175" zoomScaleNormal="175" workbookViewId="0">
      <selection activeCell="D8" sqref="D8"/>
    </sheetView>
  </sheetViews>
  <sheetFormatPr defaultColWidth="9.28515625" defaultRowHeight="15" x14ac:dyDescent="0.25"/>
  <cols>
    <col min="1" max="1" width="1.28515625" customWidth="1"/>
    <col min="2" max="2" width="35.140625" bestFit="1" customWidth="1"/>
    <col min="3" max="3" width="18.140625" bestFit="1" customWidth="1"/>
    <col min="4" max="4" width="9.7109375" bestFit="1" customWidth="1"/>
    <col min="5" max="5" width="15.42578125" bestFit="1" customWidth="1"/>
    <col min="11" max="11" width="2.85546875" customWidth="1"/>
    <col min="12" max="14" width="9.28515625" hidden="1" customWidth="1"/>
  </cols>
  <sheetData>
    <row r="1" spans="2:14" ht="20.25" x14ac:dyDescent="0.3">
      <c r="B1" s="98" t="s">
        <v>0</v>
      </c>
      <c r="C1" s="98"/>
      <c r="D1" s="98"/>
      <c r="E1" s="98"/>
      <c r="F1" s="98"/>
      <c r="G1" s="98"/>
      <c r="H1" s="98"/>
    </row>
    <row r="2" spans="2:14" ht="15.75" customHeight="1" x14ac:dyDescent="0.25">
      <c r="B2" s="100" t="s">
        <v>154</v>
      </c>
      <c r="C2" s="100"/>
      <c r="D2" s="100"/>
      <c r="E2" s="100"/>
    </row>
    <row r="3" spans="2:14" ht="24" customHeight="1" x14ac:dyDescent="0.25">
      <c r="B3" s="101"/>
      <c r="C3" s="101"/>
      <c r="D3" s="101"/>
      <c r="E3" s="101"/>
    </row>
    <row r="4" spans="2:14" s="14" customFormat="1" ht="24" customHeight="1" x14ac:dyDescent="0.25">
      <c r="B4" s="12" t="s">
        <v>1</v>
      </c>
      <c r="C4" s="12" t="s">
        <v>2</v>
      </c>
      <c r="D4" s="13" t="s">
        <v>3</v>
      </c>
      <c r="E4" s="12" t="s">
        <v>4</v>
      </c>
      <c r="H4" s="102" t="s">
        <v>153</v>
      </c>
      <c r="I4" s="102"/>
      <c r="J4" s="102"/>
      <c r="K4" s="102"/>
      <c r="L4" s="102"/>
      <c r="M4" s="102"/>
      <c r="N4" s="102"/>
    </row>
    <row r="5" spans="2:14" ht="15.75" x14ac:dyDescent="0.25">
      <c r="B5" s="9" t="s">
        <v>5</v>
      </c>
      <c r="C5" s="7">
        <f t="shared" ref="C5:C11" si="0">SUM(D5:D5)*E5</f>
        <v>159000</v>
      </c>
      <c r="D5" s="89">
        <v>60</v>
      </c>
      <c r="E5" s="90">
        <v>2650</v>
      </c>
      <c r="H5" s="99" t="s">
        <v>141</v>
      </c>
      <c r="I5" s="99"/>
      <c r="J5" s="99"/>
      <c r="K5" s="99"/>
      <c r="L5" s="99"/>
      <c r="M5" s="99"/>
      <c r="N5" s="99"/>
    </row>
    <row r="6" spans="2:14" ht="15.75" x14ac:dyDescent="0.25">
      <c r="B6" s="9" t="s">
        <v>6</v>
      </c>
      <c r="C6" s="7">
        <f>SUM(D6:D6)*E6</f>
        <v>14220</v>
      </c>
      <c r="D6" s="89">
        <v>60</v>
      </c>
      <c r="E6" s="90">
        <v>237</v>
      </c>
      <c r="H6" s="99" t="s">
        <v>142</v>
      </c>
      <c r="I6" s="99"/>
      <c r="J6" s="99"/>
      <c r="K6" s="99"/>
      <c r="L6" s="99"/>
      <c r="M6" s="99"/>
      <c r="N6" s="99"/>
    </row>
    <row r="7" spans="2:14" ht="15.75" x14ac:dyDescent="0.25">
      <c r="B7" s="9" t="s">
        <v>7</v>
      </c>
      <c r="C7" s="7">
        <f t="shared" si="0"/>
        <v>27560</v>
      </c>
      <c r="D7" s="89">
        <v>4</v>
      </c>
      <c r="E7" s="91">
        <v>6890</v>
      </c>
      <c r="H7" s="99" t="s">
        <v>143</v>
      </c>
      <c r="I7" s="99"/>
      <c r="J7" s="99"/>
      <c r="K7" s="99"/>
      <c r="L7" s="99"/>
      <c r="M7" s="99"/>
      <c r="N7" s="99"/>
    </row>
    <row r="8" spans="2:14" ht="15.75" x14ac:dyDescent="0.25">
      <c r="B8" s="9" t="s">
        <v>8</v>
      </c>
      <c r="C8" s="7">
        <f t="shared" si="0"/>
        <v>4308</v>
      </c>
      <c r="D8" s="89">
        <v>12</v>
      </c>
      <c r="E8" s="91">
        <v>359</v>
      </c>
      <c r="H8" s="99" t="s">
        <v>144</v>
      </c>
      <c r="I8" s="99"/>
      <c r="J8" s="99"/>
      <c r="K8" s="99"/>
      <c r="L8" s="99"/>
      <c r="M8" s="99"/>
      <c r="N8" s="99"/>
    </row>
    <row r="9" spans="2:14" ht="15.75" x14ac:dyDescent="0.25">
      <c r="B9" s="9" t="s">
        <v>9</v>
      </c>
      <c r="C9" s="7">
        <f t="shared" si="0"/>
        <v>10920</v>
      </c>
      <c r="D9" s="89">
        <v>10</v>
      </c>
      <c r="E9" s="91">
        <v>1092</v>
      </c>
      <c r="H9" s="99" t="s">
        <v>145</v>
      </c>
      <c r="I9" s="99"/>
      <c r="J9" s="99"/>
      <c r="K9" s="99"/>
      <c r="L9" s="99"/>
      <c r="M9" s="99"/>
      <c r="N9" s="99"/>
    </row>
    <row r="10" spans="2:14" ht="15.75" x14ac:dyDescent="0.25">
      <c r="B10" s="9" t="s">
        <v>10</v>
      </c>
      <c r="C10" s="7">
        <f t="shared" si="0"/>
        <v>15240</v>
      </c>
      <c r="D10" s="89">
        <v>120</v>
      </c>
      <c r="E10" s="91">
        <v>127</v>
      </c>
      <c r="H10" s="99" t="s">
        <v>146</v>
      </c>
      <c r="I10" s="99"/>
      <c r="J10" s="99"/>
      <c r="K10" s="99"/>
      <c r="L10" s="99"/>
      <c r="M10" s="99"/>
      <c r="N10" s="99"/>
    </row>
    <row r="11" spans="2:14" ht="15.75" x14ac:dyDescent="0.25">
      <c r="B11" s="9" t="s">
        <v>11</v>
      </c>
      <c r="C11" s="7">
        <f t="shared" si="0"/>
        <v>5164</v>
      </c>
      <c r="D11" s="89">
        <v>4</v>
      </c>
      <c r="E11" s="91">
        <v>1291</v>
      </c>
      <c r="H11" s="99" t="s">
        <v>147</v>
      </c>
      <c r="I11" s="99"/>
      <c r="J11" s="99"/>
      <c r="K11" s="99"/>
      <c r="L11" s="99"/>
      <c r="M11" s="99"/>
      <c r="N11" s="99"/>
    </row>
    <row r="12" spans="2:14" ht="15.75" x14ac:dyDescent="0.25">
      <c r="B12" s="9" t="s">
        <v>12</v>
      </c>
      <c r="C12" s="10"/>
      <c r="D12" s="18"/>
      <c r="E12" s="19"/>
      <c r="H12" s="99" t="s">
        <v>148</v>
      </c>
      <c r="I12" s="99"/>
      <c r="J12" s="99"/>
      <c r="K12" s="99"/>
      <c r="L12" s="99"/>
      <c r="M12" s="99"/>
      <c r="N12" s="99"/>
    </row>
    <row r="13" spans="2:14" ht="15.75" x14ac:dyDescent="0.25">
      <c r="B13" s="9" t="s">
        <v>13</v>
      </c>
      <c r="C13" s="7">
        <f>SUM(D13:D13)*E13</f>
        <v>583</v>
      </c>
      <c r="D13" s="89">
        <v>1</v>
      </c>
      <c r="E13" s="91">
        <v>583</v>
      </c>
      <c r="H13" s="99" t="s">
        <v>149</v>
      </c>
      <c r="I13" s="99"/>
      <c r="J13" s="99"/>
      <c r="K13" s="99"/>
      <c r="L13" s="99"/>
      <c r="M13" s="99"/>
      <c r="N13" s="99"/>
    </row>
    <row r="14" spans="2:14" ht="15.75" x14ac:dyDescent="0.25">
      <c r="B14" s="9" t="s">
        <v>14</v>
      </c>
      <c r="C14" s="7">
        <f>SUM(D14:D14)*E14</f>
        <v>568</v>
      </c>
      <c r="D14" s="89">
        <v>4</v>
      </c>
      <c r="E14" s="91">
        <v>142</v>
      </c>
      <c r="H14" s="99" t="s">
        <v>150</v>
      </c>
      <c r="I14" s="99"/>
      <c r="J14" s="99"/>
      <c r="K14" s="99"/>
      <c r="L14" s="99"/>
      <c r="M14" s="99"/>
      <c r="N14" s="99"/>
    </row>
    <row r="15" spans="2:14" ht="15.75" x14ac:dyDescent="0.25">
      <c r="B15" s="9" t="s">
        <v>15</v>
      </c>
      <c r="C15" s="7">
        <f>SUM(D15:D15)*E15</f>
        <v>159</v>
      </c>
      <c r="D15" s="89">
        <v>1</v>
      </c>
      <c r="E15" s="91">
        <v>159</v>
      </c>
      <c r="H15" s="99" t="s">
        <v>151</v>
      </c>
      <c r="I15" s="99"/>
      <c r="J15" s="99"/>
      <c r="K15" s="99"/>
      <c r="L15" s="99"/>
      <c r="M15" s="99"/>
      <c r="N15" s="99"/>
    </row>
    <row r="16" spans="2:14" ht="15.75" x14ac:dyDescent="0.25">
      <c r="B16" s="9" t="s">
        <v>16</v>
      </c>
      <c r="C16" s="7">
        <f>SUM(D16:D16)*E16</f>
        <v>0</v>
      </c>
      <c r="D16" s="89"/>
      <c r="E16" s="91">
        <v>0</v>
      </c>
      <c r="H16" s="99" t="s">
        <v>152</v>
      </c>
      <c r="I16" s="99"/>
      <c r="J16" s="99"/>
      <c r="K16" s="99"/>
      <c r="L16" s="99"/>
      <c r="M16" s="99"/>
      <c r="N16" s="99"/>
    </row>
    <row r="17" spans="2:5" ht="15.75" x14ac:dyDescent="0.25">
      <c r="B17" s="9" t="s">
        <v>17</v>
      </c>
      <c r="C17" s="10"/>
      <c r="D17" s="18"/>
      <c r="E17" s="19"/>
    </row>
    <row r="18" spans="2:5" ht="15.75" x14ac:dyDescent="0.25">
      <c r="B18" s="9" t="s">
        <v>18</v>
      </c>
      <c r="C18" s="7">
        <f>SUM(D18:D18)*E18</f>
        <v>10872</v>
      </c>
      <c r="D18" s="89">
        <v>6</v>
      </c>
      <c r="E18" s="91">
        <v>1812</v>
      </c>
    </row>
    <row r="19" spans="2:5" ht="15.75" x14ac:dyDescent="0.25">
      <c r="B19" s="9" t="s">
        <v>19</v>
      </c>
      <c r="C19" s="7">
        <f>SUM(D19:D19)*E19</f>
        <v>318</v>
      </c>
      <c r="D19" s="89">
        <v>2</v>
      </c>
      <c r="E19" s="91">
        <v>159</v>
      </c>
    </row>
    <row r="20" spans="2:5" ht="15.75" x14ac:dyDescent="0.25">
      <c r="B20" s="9" t="s">
        <v>20</v>
      </c>
      <c r="C20" s="10"/>
      <c r="D20" s="18"/>
      <c r="E20" s="19"/>
    </row>
    <row r="21" spans="2:5" ht="15.75" x14ac:dyDescent="0.25">
      <c r="B21" s="9" t="s">
        <v>21</v>
      </c>
      <c r="C21" s="7">
        <f>SUM(D21:D21)*E21</f>
        <v>320</v>
      </c>
      <c r="D21" s="89">
        <v>4</v>
      </c>
      <c r="E21" s="91">
        <v>80</v>
      </c>
    </row>
    <row r="22" spans="2:5" ht="15.75" x14ac:dyDescent="0.25">
      <c r="B22" s="9" t="s">
        <v>19</v>
      </c>
      <c r="C22" s="7">
        <f>SUM(D22:D22)*E22</f>
        <v>159</v>
      </c>
      <c r="D22" s="89">
        <v>1</v>
      </c>
      <c r="E22" s="91">
        <v>159</v>
      </c>
    </row>
    <row r="23" spans="2:5" ht="15.75" x14ac:dyDescent="0.25">
      <c r="B23" s="9" t="s">
        <v>22</v>
      </c>
      <c r="C23" s="7">
        <v>0</v>
      </c>
      <c r="D23" s="89">
        <v>0</v>
      </c>
      <c r="E23" s="91">
        <v>0</v>
      </c>
    </row>
    <row r="24" spans="2:5" ht="15.75" x14ac:dyDescent="0.25">
      <c r="B24" s="9" t="s">
        <v>23</v>
      </c>
      <c r="C24" s="10"/>
      <c r="D24" s="9"/>
      <c r="E24" s="19"/>
    </row>
    <row r="25" spans="2:5" ht="15.75" x14ac:dyDescent="0.25">
      <c r="B25" s="9" t="s">
        <v>24</v>
      </c>
      <c r="C25" s="7">
        <f t="shared" ref="C25:C33" si="1">SUM(D25:D25)*E25</f>
        <v>27984</v>
      </c>
      <c r="D25" s="89">
        <v>12</v>
      </c>
      <c r="E25" s="91">
        <v>2332</v>
      </c>
    </row>
    <row r="26" spans="2:5" ht="15.75" x14ac:dyDescent="0.25">
      <c r="B26" s="9" t="s">
        <v>25</v>
      </c>
      <c r="C26" s="7">
        <f t="shared" si="1"/>
        <v>3048</v>
      </c>
      <c r="D26" s="89">
        <v>6</v>
      </c>
      <c r="E26" s="91">
        <v>508</v>
      </c>
    </row>
    <row r="27" spans="2:5" ht="15.75" x14ac:dyDescent="0.25">
      <c r="B27" s="9" t="s">
        <v>26</v>
      </c>
      <c r="C27" s="7">
        <f t="shared" si="1"/>
        <v>2112</v>
      </c>
      <c r="D27" s="89">
        <v>12</v>
      </c>
      <c r="E27" s="91">
        <v>176</v>
      </c>
    </row>
    <row r="28" spans="2:5" ht="15.75" x14ac:dyDescent="0.25">
      <c r="B28" s="9" t="s">
        <v>27</v>
      </c>
      <c r="C28" s="7">
        <f t="shared" si="1"/>
        <v>6384</v>
      </c>
      <c r="D28" s="89">
        <f>D27*4</f>
        <v>48</v>
      </c>
      <c r="E28" s="91">
        <v>133</v>
      </c>
    </row>
    <row r="29" spans="2:5" ht="15.75" x14ac:dyDescent="0.25">
      <c r="B29" s="9" t="s">
        <v>28</v>
      </c>
      <c r="C29" s="7">
        <f t="shared" si="1"/>
        <v>3168</v>
      </c>
      <c r="D29" s="89">
        <v>12</v>
      </c>
      <c r="E29" s="91">
        <v>264</v>
      </c>
    </row>
    <row r="30" spans="2:5" ht="15.75" x14ac:dyDescent="0.25">
      <c r="B30" s="9" t="s">
        <v>29</v>
      </c>
      <c r="C30" s="7">
        <f t="shared" si="1"/>
        <v>4776</v>
      </c>
      <c r="D30" s="89">
        <v>12</v>
      </c>
      <c r="E30" s="91">
        <v>398</v>
      </c>
    </row>
    <row r="31" spans="2:5" ht="15.75" x14ac:dyDescent="0.25">
      <c r="B31" s="9" t="s">
        <v>30</v>
      </c>
      <c r="C31" s="7">
        <f t="shared" si="1"/>
        <v>18714</v>
      </c>
      <c r="D31" s="89">
        <v>3</v>
      </c>
      <c r="E31" s="91">
        <v>6238</v>
      </c>
    </row>
    <row r="32" spans="2:5" ht="15.75" x14ac:dyDescent="0.25">
      <c r="B32" s="9" t="s">
        <v>31</v>
      </c>
      <c r="C32" s="7">
        <f t="shared" si="1"/>
        <v>62700</v>
      </c>
      <c r="D32" s="89">
        <v>47.5</v>
      </c>
      <c r="E32" s="91">
        <f>1100+220</f>
        <v>1320</v>
      </c>
    </row>
    <row r="33" spans="2:5" ht="15.75" x14ac:dyDescent="0.25">
      <c r="B33" s="9" t="s">
        <v>32</v>
      </c>
      <c r="C33" s="7">
        <f t="shared" si="1"/>
        <v>197775.93986797179</v>
      </c>
      <c r="D33" s="89">
        <f>19430/(SUM(D5:D5)/D5)</f>
        <v>19430</v>
      </c>
      <c r="E33" s="92">
        <f>17577/21965*12*1.06</f>
        <v>10.178895515592989</v>
      </c>
    </row>
    <row r="34" spans="2:5" ht="15.75" x14ac:dyDescent="0.25">
      <c r="B34" s="9" t="s">
        <v>33</v>
      </c>
      <c r="C34" s="10"/>
      <c r="D34" s="18"/>
      <c r="E34" s="19"/>
    </row>
    <row r="35" spans="2:5" ht="15.75" x14ac:dyDescent="0.25">
      <c r="B35" s="9" t="s">
        <v>34</v>
      </c>
      <c r="C35" s="7">
        <f t="shared" ref="C35:C41" si="2">SUM(D35:D35)*E35</f>
        <v>4238</v>
      </c>
      <c r="D35" s="89">
        <v>2</v>
      </c>
      <c r="E35" s="91">
        <v>2119</v>
      </c>
    </row>
    <row r="36" spans="2:5" ht="15.75" x14ac:dyDescent="0.25">
      <c r="B36" s="9" t="s">
        <v>35</v>
      </c>
      <c r="C36" s="7">
        <f t="shared" si="2"/>
        <v>3021</v>
      </c>
      <c r="D36" s="89">
        <v>1</v>
      </c>
      <c r="E36" s="91">
        <v>3021</v>
      </c>
    </row>
    <row r="37" spans="2:5" ht="15.75" x14ac:dyDescent="0.25">
      <c r="B37" s="9" t="s">
        <v>36</v>
      </c>
      <c r="C37" s="7">
        <f t="shared" si="2"/>
        <v>35457</v>
      </c>
      <c r="D37" s="89">
        <v>1</v>
      </c>
      <c r="E37" s="91">
        <v>35457</v>
      </c>
    </row>
    <row r="38" spans="2:5" ht="15.75" x14ac:dyDescent="0.25">
      <c r="B38" s="9" t="s">
        <v>37</v>
      </c>
      <c r="C38" s="7">
        <f t="shared" si="2"/>
        <v>2915</v>
      </c>
      <c r="D38" s="89">
        <v>5</v>
      </c>
      <c r="E38" s="91">
        <v>583</v>
      </c>
    </row>
    <row r="39" spans="2:5" ht="15.75" x14ac:dyDescent="0.25">
      <c r="B39" s="9" t="s">
        <v>38</v>
      </c>
      <c r="C39" s="7">
        <f t="shared" si="2"/>
        <v>20405</v>
      </c>
      <c r="D39" s="89">
        <v>5</v>
      </c>
      <c r="E39" s="91">
        <v>4081</v>
      </c>
    </row>
    <row r="40" spans="2:5" ht="15.75" x14ac:dyDescent="0.25">
      <c r="B40" s="9" t="s">
        <v>39</v>
      </c>
      <c r="C40" s="7">
        <f t="shared" si="2"/>
        <v>0</v>
      </c>
      <c r="D40" s="89"/>
      <c r="E40" s="91">
        <v>0</v>
      </c>
    </row>
    <row r="41" spans="2:5" ht="15.75" x14ac:dyDescent="0.25">
      <c r="B41" s="9" t="s">
        <v>40</v>
      </c>
      <c r="C41" s="7">
        <f t="shared" si="2"/>
        <v>0</v>
      </c>
      <c r="D41" s="89"/>
      <c r="E41" s="91">
        <v>0</v>
      </c>
    </row>
    <row r="42" spans="2:5" ht="15.75" x14ac:dyDescent="0.25">
      <c r="B42" s="9" t="s">
        <v>41</v>
      </c>
      <c r="C42" s="10"/>
      <c r="D42" s="18"/>
      <c r="E42" s="19"/>
    </row>
    <row r="43" spans="2:5" ht="15.75" x14ac:dyDescent="0.25">
      <c r="B43" s="9" t="s">
        <v>42</v>
      </c>
      <c r="C43" s="7">
        <f>SUM(D43:D43)*E43</f>
        <v>4446</v>
      </c>
      <c r="D43" s="89">
        <v>6</v>
      </c>
      <c r="E43" s="91">
        <v>741</v>
      </c>
    </row>
    <row r="44" spans="2:5" ht="15.75" x14ac:dyDescent="0.25">
      <c r="B44" s="9" t="s">
        <v>43</v>
      </c>
      <c r="C44" s="7">
        <f>SUM(D44:D44)*E44</f>
        <v>3738</v>
      </c>
      <c r="D44" s="89">
        <v>6</v>
      </c>
      <c r="E44" s="91">
        <v>623</v>
      </c>
    </row>
    <row r="45" spans="2:5" ht="15.75" x14ac:dyDescent="0.25">
      <c r="B45" s="9" t="s">
        <v>44</v>
      </c>
      <c r="C45" s="10"/>
      <c r="D45" s="18"/>
      <c r="E45" s="19"/>
    </row>
    <row r="46" spans="2:5" ht="15.75" x14ac:dyDescent="0.25">
      <c r="B46" s="9" t="s">
        <v>45</v>
      </c>
      <c r="C46" s="7">
        <f>SUM(D46:D46)*E46</f>
        <v>4151.5433333333331</v>
      </c>
      <c r="D46" s="89">
        <f>D33/3000</f>
        <v>6.4766666666666666</v>
      </c>
      <c r="E46" s="91">
        <v>641</v>
      </c>
    </row>
    <row r="47" spans="2:5" ht="15.75" x14ac:dyDescent="0.25">
      <c r="B47" s="9" t="s">
        <v>46</v>
      </c>
      <c r="C47" s="7">
        <f>SUM(D47:D47)*E47</f>
        <v>1330</v>
      </c>
      <c r="D47" s="89">
        <v>10</v>
      </c>
      <c r="E47" s="91">
        <v>133</v>
      </c>
    </row>
    <row r="48" spans="2:5" ht="30.75" x14ac:dyDescent="0.25">
      <c r="B48" s="15" t="s">
        <v>47</v>
      </c>
      <c r="C48" s="7">
        <f>SUM(D48:D48)*E48</f>
        <v>0</v>
      </c>
      <c r="D48" s="89">
        <v>0</v>
      </c>
      <c r="E48" s="91">
        <v>1060</v>
      </c>
    </row>
    <row r="49" spans="2:5" s="14" customFormat="1" ht="29.25" customHeight="1" x14ac:dyDescent="0.25">
      <c r="B49" s="12" t="s">
        <v>140</v>
      </c>
      <c r="C49" s="17">
        <f>SUM(C5:C48)</f>
        <v>655754.48320130515</v>
      </c>
      <c r="D49" s="16"/>
      <c r="E49" s="16"/>
    </row>
    <row r="50" spans="2:5" ht="15.75" x14ac:dyDescent="0.25">
      <c r="B50" s="1"/>
      <c r="C50" s="1"/>
      <c r="D50" s="5"/>
      <c r="E50" s="5"/>
    </row>
    <row r="51" spans="2:5" ht="15.75" x14ac:dyDescent="0.25">
      <c r="B51" s="1"/>
      <c r="C51" s="2"/>
      <c r="D51" s="1"/>
      <c r="E51" s="1"/>
    </row>
    <row r="52" spans="2:5" ht="15.75" x14ac:dyDescent="0.25">
      <c r="B52" s="1"/>
      <c r="C52" s="1"/>
      <c r="D52" s="1"/>
      <c r="E52" s="1"/>
    </row>
    <row r="53" spans="2:5" ht="15.75" x14ac:dyDescent="0.25">
      <c r="B53" s="1"/>
      <c r="C53" s="1"/>
      <c r="D53" s="1"/>
      <c r="E53" s="1"/>
    </row>
    <row r="54" spans="2:5" ht="15.75" x14ac:dyDescent="0.25">
      <c r="B54" s="1"/>
      <c r="C54" s="1"/>
      <c r="D54" s="1"/>
      <c r="E54" s="1"/>
    </row>
    <row r="55" spans="2:5" ht="15.75" x14ac:dyDescent="0.25">
      <c r="B55" s="1"/>
      <c r="C55" s="1"/>
      <c r="D55" s="1"/>
      <c r="E55" s="1"/>
    </row>
    <row r="56" spans="2:5" ht="15.75" x14ac:dyDescent="0.25">
      <c r="B56" s="1"/>
      <c r="C56" s="1"/>
      <c r="D56" s="1"/>
      <c r="E56" s="1"/>
    </row>
    <row r="57" spans="2:5" ht="15.75" x14ac:dyDescent="0.25">
      <c r="B57" s="1"/>
      <c r="C57" s="1"/>
      <c r="D57" s="1"/>
      <c r="E57" s="1"/>
    </row>
    <row r="58" spans="2:5" ht="15.75" x14ac:dyDescent="0.25">
      <c r="B58" s="1"/>
      <c r="C58" s="1"/>
      <c r="D58" s="1"/>
      <c r="E58" s="1"/>
    </row>
    <row r="59" spans="2:5" ht="15.75" x14ac:dyDescent="0.25">
      <c r="B59" s="1"/>
      <c r="C59" s="1"/>
      <c r="D59" s="1"/>
      <c r="E59" s="1"/>
    </row>
    <row r="60" spans="2:5" ht="15.75" x14ac:dyDescent="0.25">
      <c r="B60" s="1"/>
      <c r="C60" s="1"/>
      <c r="D60" s="1"/>
      <c r="E60" s="1"/>
    </row>
    <row r="61" spans="2:5" ht="15.75" x14ac:dyDescent="0.25">
      <c r="B61" s="1"/>
      <c r="C61" s="1"/>
      <c r="D61" s="1"/>
      <c r="E61" s="1"/>
    </row>
    <row r="62" spans="2:5" ht="15.75" x14ac:dyDescent="0.25">
      <c r="B62" s="1"/>
      <c r="C62" s="1"/>
      <c r="D62" s="1"/>
      <c r="E62" s="1"/>
    </row>
    <row r="63" spans="2:5" ht="15.75" x14ac:dyDescent="0.25">
      <c r="B63" s="1"/>
      <c r="C63" s="1"/>
      <c r="D63" s="1"/>
      <c r="E63" s="1"/>
    </row>
    <row r="64" spans="2:5" ht="15.75" x14ac:dyDescent="0.25">
      <c r="B64" s="1"/>
      <c r="C64" s="1"/>
      <c r="D64" s="1"/>
      <c r="E64" s="1"/>
    </row>
    <row r="65" spans="2:5" ht="15.75" x14ac:dyDescent="0.25">
      <c r="B65" s="1"/>
      <c r="C65" s="1"/>
      <c r="D65" s="1"/>
      <c r="E65" s="1"/>
    </row>
    <row r="66" spans="2:5" ht="15.75" x14ac:dyDescent="0.25">
      <c r="B66" s="1"/>
      <c r="C66" s="1"/>
      <c r="D66" s="1"/>
      <c r="E66" s="1"/>
    </row>
    <row r="67" spans="2:5" ht="15.75" x14ac:dyDescent="0.25">
      <c r="B67" s="1"/>
      <c r="C67" s="1"/>
      <c r="D67" s="1"/>
      <c r="E67" s="1"/>
    </row>
    <row r="68" spans="2:5" ht="15.75" x14ac:dyDescent="0.25">
      <c r="B68" s="1"/>
      <c r="C68" s="1"/>
      <c r="D68" s="1"/>
      <c r="E68" s="1"/>
    </row>
    <row r="69" spans="2:5" ht="15.75" x14ac:dyDescent="0.25">
      <c r="B69" s="1"/>
      <c r="C69" s="1"/>
      <c r="D69" s="1"/>
      <c r="E69" s="1"/>
    </row>
    <row r="70" spans="2:5" ht="15.75" x14ac:dyDescent="0.25">
      <c r="B70" s="1"/>
      <c r="C70" s="1"/>
      <c r="D70" s="1"/>
      <c r="E70" s="1"/>
    </row>
    <row r="71" spans="2:5" ht="15.75" x14ac:dyDescent="0.25">
      <c r="B71" s="1"/>
      <c r="C71" s="1"/>
      <c r="D71" s="1"/>
      <c r="E71" s="1"/>
    </row>
    <row r="72" spans="2:5" ht="15.75" x14ac:dyDescent="0.25">
      <c r="B72" s="1"/>
      <c r="C72" s="1"/>
      <c r="D72" s="1"/>
      <c r="E72" s="1"/>
    </row>
    <row r="73" spans="2:5" ht="15.75" x14ac:dyDescent="0.25">
      <c r="B73" s="1"/>
      <c r="C73" s="1"/>
      <c r="D73" s="1"/>
      <c r="E73" s="1"/>
    </row>
    <row r="74" spans="2:5" ht="15.75" x14ac:dyDescent="0.25">
      <c r="B74" s="1"/>
      <c r="C74" s="1"/>
      <c r="D74" s="1"/>
      <c r="E74" s="1"/>
    </row>
    <row r="75" spans="2:5" ht="15.75" x14ac:dyDescent="0.25">
      <c r="B75" s="1"/>
      <c r="C75" s="1"/>
      <c r="D75" s="1"/>
      <c r="E75" s="1"/>
    </row>
    <row r="76" spans="2:5" ht="15.75" x14ac:dyDescent="0.25">
      <c r="B76" s="1"/>
      <c r="C76" s="1"/>
      <c r="D76" s="1"/>
      <c r="E76" s="1"/>
    </row>
    <row r="77" spans="2:5" ht="15.75" x14ac:dyDescent="0.25">
      <c r="B77" s="1"/>
      <c r="C77" s="1"/>
      <c r="D77" s="1"/>
      <c r="E77" s="1"/>
    </row>
    <row r="78" spans="2:5" ht="15.75" x14ac:dyDescent="0.25">
      <c r="B78" s="1"/>
      <c r="C78" s="1"/>
      <c r="D78" s="1"/>
      <c r="E78" s="1"/>
    </row>
    <row r="79" spans="2:5" ht="15.75" x14ac:dyDescent="0.25">
      <c r="B79" s="1"/>
      <c r="C79" s="1"/>
      <c r="D79" s="1"/>
      <c r="E79" s="1"/>
    </row>
    <row r="80" spans="2:5" ht="15.75" x14ac:dyDescent="0.25">
      <c r="B80" s="1"/>
      <c r="C80" s="1"/>
      <c r="D80" s="1"/>
      <c r="E80" s="1"/>
    </row>
    <row r="81" spans="2:5" ht="15.75" x14ac:dyDescent="0.25">
      <c r="B81" s="1"/>
      <c r="C81" s="1"/>
      <c r="D81" s="1"/>
      <c r="E81" s="1"/>
    </row>
    <row r="82" spans="2:5" ht="15.75" x14ac:dyDescent="0.25">
      <c r="B82" s="1"/>
      <c r="C82" s="1"/>
      <c r="D82" s="1"/>
      <c r="E82" s="1"/>
    </row>
    <row r="83" spans="2:5" ht="15.75" x14ac:dyDescent="0.25">
      <c r="B83" s="1"/>
      <c r="C83" s="1"/>
      <c r="D83" s="1"/>
      <c r="E83" s="1"/>
    </row>
    <row r="84" spans="2:5" ht="15.75" x14ac:dyDescent="0.25">
      <c r="B84" s="1"/>
      <c r="C84" s="1"/>
      <c r="D84" s="1"/>
      <c r="E84" s="1"/>
    </row>
    <row r="85" spans="2:5" ht="15.75" x14ac:dyDescent="0.25">
      <c r="B85" s="1"/>
      <c r="C85" s="1"/>
      <c r="D85" s="1"/>
      <c r="E85" s="1"/>
    </row>
    <row r="86" spans="2:5" ht="15.75" x14ac:dyDescent="0.25">
      <c r="B86" s="1"/>
      <c r="C86" s="1"/>
      <c r="D86" s="1"/>
      <c r="E86" s="1"/>
    </row>
    <row r="87" spans="2:5" ht="15.75" x14ac:dyDescent="0.25">
      <c r="B87" s="1"/>
      <c r="C87" s="1"/>
      <c r="D87" s="1"/>
      <c r="E87" s="1"/>
    </row>
    <row r="88" spans="2:5" ht="15.75" x14ac:dyDescent="0.25">
      <c r="B88" s="1"/>
      <c r="C88" s="1"/>
      <c r="D88" s="1"/>
      <c r="E88" s="1"/>
    </row>
    <row r="89" spans="2:5" ht="15.75" x14ac:dyDescent="0.25">
      <c r="B89" s="1"/>
      <c r="C89" s="1"/>
      <c r="D89" s="1"/>
      <c r="E89" s="1"/>
    </row>
    <row r="90" spans="2:5" ht="15.75" x14ac:dyDescent="0.25">
      <c r="B90" s="1"/>
      <c r="C90" s="1"/>
      <c r="D90" s="1"/>
      <c r="E90" s="1"/>
    </row>
    <row r="91" spans="2:5" ht="15.75" x14ac:dyDescent="0.25">
      <c r="B91" s="1"/>
      <c r="C91" s="1"/>
      <c r="D91" s="1"/>
      <c r="E91" s="1"/>
    </row>
    <row r="92" spans="2:5" ht="15.75" x14ac:dyDescent="0.25">
      <c r="B92" s="1"/>
      <c r="C92" s="1"/>
      <c r="D92" s="1"/>
      <c r="E92" s="1"/>
    </row>
    <row r="93" spans="2:5" ht="15.75" x14ac:dyDescent="0.25">
      <c r="B93" s="1"/>
      <c r="C93" s="1"/>
      <c r="D93" s="1"/>
      <c r="E93" s="1"/>
    </row>
    <row r="94" spans="2:5" ht="15.75" x14ac:dyDescent="0.25">
      <c r="B94" s="1"/>
      <c r="C94" s="1"/>
      <c r="D94" s="1"/>
      <c r="E94" s="1"/>
    </row>
    <row r="95" spans="2:5" ht="15.75" x14ac:dyDescent="0.25">
      <c r="B95" s="1"/>
      <c r="C95" s="1"/>
      <c r="D95" s="1"/>
      <c r="E95" s="1"/>
    </row>
    <row r="96" spans="2:5" ht="15.75" x14ac:dyDescent="0.25">
      <c r="B96" s="1"/>
      <c r="C96" s="1"/>
      <c r="D96" s="1"/>
      <c r="E96" s="1"/>
    </row>
    <row r="97" spans="2:5" ht="15.75" x14ac:dyDescent="0.25">
      <c r="B97" s="1"/>
      <c r="C97" s="1"/>
      <c r="D97" s="1"/>
      <c r="E97" s="1"/>
    </row>
    <row r="98" spans="2:5" ht="15.75" x14ac:dyDescent="0.25">
      <c r="B98" s="1"/>
      <c r="C98" s="1"/>
      <c r="D98" s="1"/>
      <c r="E98" s="1"/>
    </row>
    <row r="99" spans="2:5" ht="15.75" x14ac:dyDescent="0.25">
      <c r="B99" s="1"/>
      <c r="C99" s="1"/>
      <c r="D99" s="1"/>
      <c r="E99" s="1"/>
    </row>
    <row r="100" spans="2:5" ht="15.75" x14ac:dyDescent="0.25">
      <c r="B100" s="1"/>
      <c r="C100" s="1"/>
      <c r="D100" s="1"/>
      <c r="E100" s="1"/>
    </row>
    <row r="101" spans="2:5" ht="15.75" x14ac:dyDescent="0.25">
      <c r="B101" s="1"/>
      <c r="C101" s="1"/>
      <c r="D101" s="1"/>
      <c r="E101" s="1"/>
    </row>
    <row r="102" spans="2:5" ht="15.75" x14ac:dyDescent="0.25">
      <c r="B102" s="1"/>
      <c r="C102" s="1"/>
      <c r="D102" s="1"/>
      <c r="E102" s="1"/>
    </row>
    <row r="103" spans="2:5" ht="15.75" x14ac:dyDescent="0.25">
      <c r="B103" s="1"/>
      <c r="C103" s="1"/>
      <c r="D103" s="1"/>
      <c r="E103" s="1"/>
    </row>
    <row r="104" spans="2:5" ht="15.75" x14ac:dyDescent="0.25">
      <c r="B104" s="1"/>
      <c r="C104" s="1"/>
      <c r="D104" s="1"/>
      <c r="E104" s="1"/>
    </row>
    <row r="105" spans="2:5" ht="15.75" x14ac:dyDescent="0.25">
      <c r="B105" s="1"/>
      <c r="C105" s="1"/>
      <c r="D105" s="1"/>
      <c r="E105" s="1"/>
    </row>
    <row r="106" spans="2:5" ht="15.75" x14ac:dyDescent="0.25">
      <c r="B106" s="1"/>
      <c r="C106" s="1"/>
      <c r="D106" s="1"/>
      <c r="E106" s="1"/>
    </row>
    <row r="107" spans="2:5" ht="15.75" x14ac:dyDescent="0.25">
      <c r="B107" s="1"/>
      <c r="C107" s="1"/>
      <c r="D107" s="1"/>
      <c r="E107" s="1"/>
    </row>
    <row r="108" spans="2:5" ht="15.75" x14ac:dyDescent="0.25">
      <c r="B108" s="1"/>
      <c r="C108" s="1"/>
      <c r="D108" s="1"/>
      <c r="E108" s="1"/>
    </row>
    <row r="109" spans="2:5" ht="15.75" x14ac:dyDescent="0.25">
      <c r="B109" s="1"/>
      <c r="C109" s="1"/>
      <c r="D109" s="1"/>
      <c r="E109" s="1"/>
    </row>
    <row r="110" spans="2:5" ht="15.75" x14ac:dyDescent="0.25">
      <c r="B110" s="1"/>
      <c r="C110" s="1"/>
      <c r="D110" s="1"/>
      <c r="E110" s="1"/>
    </row>
    <row r="111" spans="2:5" ht="15.75" x14ac:dyDescent="0.25">
      <c r="B111" s="1"/>
      <c r="C111" s="1"/>
      <c r="D111" s="1"/>
      <c r="E111" s="1"/>
    </row>
    <row r="112" spans="2:5" ht="15.75" x14ac:dyDescent="0.25">
      <c r="B112" s="1"/>
      <c r="C112" s="1"/>
      <c r="D112" s="1"/>
      <c r="E112" s="1"/>
    </row>
    <row r="113" spans="2:5" ht="15.75" x14ac:dyDescent="0.25">
      <c r="B113" s="1"/>
      <c r="C113" s="1"/>
      <c r="D113" s="1"/>
      <c r="E113" s="1"/>
    </row>
    <row r="114" spans="2:5" ht="15.75" x14ac:dyDescent="0.25">
      <c r="B114" s="1"/>
      <c r="C114" s="1"/>
      <c r="D114" s="1"/>
      <c r="E114" s="1"/>
    </row>
    <row r="115" spans="2:5" ht="15.75" x14ac:dyDescent="0.25">
      <c r="B115" s="1"/>
      <c r="C115" s="1"/>
      <c r="D115" s="1"/>
      <c r="E115" s="1"/>
    </row>
    <row r="116" spans="2:5" ht="15.75" x14ac:dyDescent="0.25">
      <c r="B116" s="1"/>
      <c r="C116" s="1"/>
      <c r="D116" s="1"/>
      <c r="E116" s="1"/>
    </row>
    <row r="117" spans="2:5" ht="15.75" x14ac:dyDescent="0.25">
      <c r="B117" s="1"/>
      <c r="C117" s="1"/>
      <c r="D117" s="1"/>
      <c r="E117" s="1"/>
    </row>
    <row r="118" spans="2:5" ht="15.75" x14ac:dyDescent="0.25">
      <c r="B118" s="1"/>
      <c r="C118" s="1"/>
      <c r="D118" s="1"/>
      <c r="E118" s="1"/>
    </row>
    <row r="119" spans="2:5" ht="15.75" x14ac:dyDescent="0.25">
      <c r="B119" s="1"/>
      <c r="C119" s="1"/>
      <c r="D119" s="1"/>
      <c r="E119" s="1"/>
    </row>
    <row r="120" spans="2:5" ht="15.75" x14ac:dyDescent="0.25">
      <c r="B120" s="1"/>
      <c r="C120" s="1"/>
      <c r="D120" s="1"/>
      <c r="E120" s="1"/>
    </row>
    <row r="121" spans="2:5" ht="15.75" x14ac:dyDescent="0.25">
      <c r="B121" s="1"/>
      <c r="C121" s="1"/>
      <c r="D121" s="1"/>
      <c r="E121" s="1"/>
    </row>
    <row r="122" spans="2:5" ht="15.75" x14ac:dyDescent="0.25">
      <c r="B122" s="1"/>
      <c r="C122" s="1"/>
      <c r="D122" s="1"/>
      <c r="E122" s="1"/>
    </row>
    <row r="123" spans="2:5" ht="15.75" x14ac:dyDescent="0.25">
      <c r="B123" s="1"/>
      <c r="C123" s="1"/>
      <c r="D123" s="1"/>
      <c r="E123" s="1"/>
    </row>
    <row r="124" spans="2:5" ht="15.75" x14ac:dyDescent="0.25">
      <c r="B124" s="1"/>
      <c r="C124" s="1"/>
      <c r="D124" s="1"/>
      <c r="E124" s="1"/>
    </row>
    <row r="125" spans="2:5" ht="15.75" x14ac:dyDescent="0.25">
      <c r="B125" s="1"/>
      <c r="C125" s="1"/>
      <c r="D125" s="1"/>
      <c r="E125" s="1"/>
    </row>
    <row r="126" spans="2:5" ht="15.75" x14ac:dyDescent="0.25">
      <c r="B126" s="1"/>
      <c r="C126" s="1"/>
      <c r="D126" s="1"/>
      <c r="E126" s="1"/>
    </row>
    <row r="127" spans="2:5" ht="15.75" x14ac:dyDescent="0.25">
      <c r="B127" s="1"/>
      <c r="C127" s="1"/>
      <c r="D127" s="1"/>
      <c r="E127" s="1"/>
    </row>
    <row r="128" spans="2:5" ht="15.75" x14ac:dyDescent="0.25">
      <c r="B128" s="1"/>
      <c r="C128" s="1"/>
      <c r="D128" s="1"/>
      <c r="E128" s="1"/>
    </row>
    <row r="129" spans="2:5" ht="15.75" x14ac:dyDescent="0.25">
      <c r="B129" s="1"/>
      <c r="C129" s="1"/>
      <c r="D129" s="1"/>
      <c r="E129" s="1"/>
    </row>
    <row r="130" spans="2:5" ht="15.75" x14ac:dyDescent="0.25">
      <c r="B130" s="1"/>
      <c r="C130" s="1"/>
      <c r="D130" s="1"/>
      <c r="E130" s="1"/>
    </row>
    <row r="131" spans="2:5" ht="15.75" x14ac:dyDescent="0.25">
      <c r="B131" s="1"/>
      <c r="C131" s="1"/>
      <c r="D131" s="1"/>
      <c r="E131" s="1"/>
    </row>
    <row r="132" spans="2:5" ht="15.75" x14ac:dyDescent="0.25">
      <c r="B132" s="1"/>
      <c r="C132" s="1"/>
      <c r="D132" s="1"/>
      <c r="E132" s="1"/>
    </row>
    <row r="133" spans="2:5" ht="15.75" x14ac:dyDescent="0.25">
      <c r="B133" s="1"/>
      <c r="C133" s="1"/>
      <c r="D133" s="1"/>
      <c r="E133" s="1"/>
    </row>
    <row r="134" spans="2:5" ht="15.75" x14ac:dyDescent="0.25">
      <c r="B134" s="1"/>
      <c r="C134" s="1"/>
      <c r="D134" s="1"/>
      <c r="E134" s="1"/>
    </row>
    <row r="135" spans="2:5" ht="15.75" x14ac:dyDescent="0.25">
      <c r="B135" s="1"/>
      <c r="C135" s="1"/>
      <c r="D135" s="1"/>
      <c r="E135" s="1"/>
    </row>
    <row r="136" spans="2:5" ht="15.75" x14ac:dyDescent="0.25">
      <c r="B136" s="1"/>
      <c r="C136" s="1"/>
      <c r="D136" s="1"/>
      <c r="E136" s="1"/>
    </row>
    <row r="137" spans="2:5" ht="15.75" x14ac:dyDescent="0.25">
      <c r="B137" s="1"/>
      <c r="C137" s="1"/>
      <c r="D137" s="1"/>
      <c r="E137" s="1"/>
    </row>
    <row r="138" spans="2:5" ht="15.75" x14ac:dyDescent="0.25">
      <c r="B138" s="1"/>
      <c r="C138" s="1"/>
      <c r="D138" s="1"/>
      <c r="E138" s="1"/>
    </row>
    <row r="139" spans="2:5" ht="15.75" x14ac:dyDescent="0.25">
      <c r="B139" s="1"/>
      <c r="C139" s="1"/>
      <c r="D139" s="1"/>
      <c r="E139" s="1"/>
    </row>
    <row r="140" spans="2:5" ht="15.75" x14ac:dyDescent="0.25">
      <c r="B140" s="1"/>
      <c r="C140" s="1"/>
      <c r="D140" s="1"/>
      <c r="E140" s="1"/>
    </row>
    <row r="141" spans="2:5" ht="15.75" x14ac:dyDescent="0.25">
      <c r="B141" s="1"/>
      <c r="C141" s="1"/>
      <c r="D141" s="1"/>
      <c r="E141" s="1"/>
    </row>
    <row r="142" spans="2:5" ht="15.75" x14ac:dyDescent="0.25">
      <c r="B142" s="1"/>
      <c r="C142" s="1"/>
      <c r="D142" s="1"/>
      <c r="E142" s="1"/>
    </row>
    <row r="143" spans="2:5" ht="15.75" x14ac:dyDescent="0.25">
      <c r="B143" s="1"/>
      <c r="C143" s="1"/>
      <c r="D143" s="1"/>
      <c r="E143" s="1"/>
    </row>
    <row r="144" spans="2:5" ht="15.75" x14ac:dyDescent="0.25">
      <c r="B144" s="1"/>
      <c r="C144" s="1"/>
      <c r="D144" s="1"/>
      <c r="E144" s="1"/>
    </row>
    <row r="145" spans="2:5" ht="15.75" x14ac:dyDescent="0.25">
      <c r="B145" s="1"/>
      <c r="C145" s="1"/>
      <c r="D145" s="1"/>
      <c r="E145" s="1"/>
    </row>
    <row r="146" spans="2:5" ht="15.75" x14ac:dyDescent="0.25">
      <c r="B146" s="1"/>
      <c r="C146" s="1"/>
      <c r="D146" s="1"/>
      <c r="E146" s="1"/>
    </row>
    <row r="147" spans="2:5" ht="15.75" x14ac:dyDescent="0.25">
      <c r="B147" s="1"/>
      <c r="C147" s="1"/>
      <c r="D147" s="1"/>
      <c r="E147" s="1"/>
    </row>
    <row r="148" spans="2:5" ht="15.75" x14ac:dyDescent="0.25">
      <c r="B148" s="1"/>
      <c r="C148" s="1"/>
      <c r="D148" s="1"/>
      <c r="E148" s="1"/>
    </row>
    <row r="149" spans="2:5" ht="15.75" x14ac:dyDescent="0.25">
      <c r="B149" s="1"/>
      <c r="C149" s="1"/>
      <c r="D149" s="1"/>
      <c r="E149" s="1"/>
    </row>
    <row r="150" spans="2:5" ht="15.75" x14ac:dyDescent="0.25">
      <c r="B150" s="1"/>
      <c r="C150" s="1"/>
      <c r="D150" s="1"/>
      <c r="E150" s="1"/>
    </row>
    <row r="151" spans="2:5" ht="15.75" x14ac:dyDescent="0.25">
      <c r="B151" s="1"/>
      <c r="C151" s="1"/>
      <c r="D151" s="1"/>
      <c r="E151" s="1"/>
    </row>
    <row r="152" spans="2:5" ht="15.75" x14ac:dyDescent="0.25">
      <c r="B152" s="1"/>
      <c r="C152" s="1"/>
      <c r="D152" s="1"/>
      <c r="E152" s="1"/>
    </row>
    <row r="153" spans="2:5" ht="15.75" x14ac:dyDescent="0.25">
      <c r="B153" s="1"/>
      <c r="C153" s="1"/>
      <c r="D153" s="1"/>
      <c r="E153" s="1"/>
    </row>
    <row r="154" spans="2:5" ht="15.75" x14ac:dyDescent="0.25">
      <c r="B154" s="1"/>
      <c r="C154" s="1"/>
      <c r="D154" s="1"/>
      <c r="E154" s="1"/>
    </row>
    <row r="155" spans="2:5" ht="15.75" x14ac:dyDescent="0.25">
      <c r="B155" s="1"/>
      <c r="C155" s="1"/>
      <c r="D155" s="1"/>
      <c r="E155" s="1"/>
    </row>
    <row r="156" spans="2:5" ht="15.75" x14ac:dyDescent="0.25">
      <c r="B156" s="1"/>
      <c r="C156" s="1"/>
      <c r="D156" s="1"/>
      <c r="E156" s="1"/>
    </row>
    <row r="157" spans="2:5" ht="15.75" x14ac:dyDescent="0.25">
      <c r="B157" s="1"/>
      <c r="C157" s="1"/>
      <c r="D157" s="1"/>
      <c r="E157" s="1"/>
    </row>
    <row r="158" spans="2:5" ht="15.75" x14ac:dyDescent="0.25">
      <c r="B158" s="1"/>
      <c r="C158" s="1"/>
      <c r="D158" s="1"/>
      <c r="E158" s="1"/>
    </row>
    <row r="159" spans="2:5" ht="15.75" x14ac:dyDescent="0.25">
      <c r="B159" s="1"/>
      <c r="C159" s="1"/>
      <c r="D159" s="1"/>
      <c r="E159" s="1"/>
    </row>
    <row r="160" spans="2:5" ht="15.75" x14ac:dyDescent="0.25">
      <c r="B160" s="1"/>
      <c r="C160" s="1"/>
      <c r="D160" s="1"/>
      <c r="E160" s="1"/>
    </row>
    <row r="161" spans="2:5" ht="15.75" x14ac:dyDescent="0.25">
      <c r="B161" s="1"/>
      <c r="C161" s="1"/>
      <c r="D161" s="1"/>
      <c r="E161" s="1"/>
    </row>
    <row r="162" spans="2:5" ht="15.75" x14ac:dyDescent="0.25">
      <c r="B162" s="1"/>
      <c r="C162" s="1"/>
      <c r="D162" s="1"/>
      <c r="E162" s="1"/>
    </row>
    <row r="163" spans="2:5" ht="15.75" x14ac:dyDescent="0.25">
      <c r="B163" s="1"/>
      <c r="C163" s="1"/>
      <c r="D163" s="1"/>
      <c r="E163" s="1"/>
    </row>
    <row r="164" spans="2:5" ht="15.75" x14ac:dyDescent="0.25">
      <c r="B164" s="1"/>
      <c r="C164" s="1"/>
      <c r="D164" s="1"/>
      <c r="E164" s="1"/>
    </row>
    <row r="165" spans="2:5" ht="15.75" x14ac:dyDescent="0.25">
      <c r="B165" s="1"/>
      <c r="C165" s="1"/>
      <c r="D165" s="1"/>
      <c r="E165" s="1"/>
    </row>
    <row r="166" spans="2:5" ht="15.75" x14ac:dyDescent="0.25">
      <c r="B166" s="1"/>
      <c r="C166" s="1"/>
      <c r="D166" s="1"/>
      <c r="E166" s="1"/>
    </row>
    <row r="167" spans="2:5" ht="15.75" x14ac:dyDescent="0.25">
      <c r="B167" s="1"/>
      <c r="C167" s="1"/>
      <c r="D167" s="1"/>
      <c r="E167" s="1"/>
    </row>
    <row r="168" spans="2:5" ht="15.75" x14ac:dyDescent="0.25">
      <c r="B168" s="1"/>
      <c r="C168" s="1"/>
      <c r="D168" s="1"/>
      <c r="E168" s="1"/>
    </row>
    <row r="169" spans="2:5" ht="15.75" x14ac:dyDescent="0.25">
      <c r="B169" s="1"/>
      <c r="C169" s="1"/>
      <c r="D169" s="1"/>
      <c r="E169" s="1"/>
    </row>
    <row r="170" spans="2:5" ht="15.75" x14ac:dyDescent="0.25">
      <c r="B170" s="1"/>
      <c r="C170" s="1"/>
      <c r="D170" s="1"/>
      <c r="E170" s="1"/>
    </row>
    <row r="171" spans="2:5" ht="15.75" x14ac:dyDescent="0.25">
      <c r="B171" s="1"/>
      <c r="C171" s="1"/>
      <c r="D171" s="1"/>
      <c r="E171" s="1"/>
    </row>
    <row r="172" spans="2:5" ht="15.75" x14ac:dyDescent="0.25">
      <c r="B172" s="1"/>
      <c r="C172" s="1"/>
      <c r="D172" s="1"/>
      <c r="E172" s="1"/>
    </row>
    <row r="173" spans="2:5" ht="15.75" x14ac:dyDescent="0.25">
      <c r="B173" s="1"/>
      <c r="C173" s="1"/>
      <c r="D173" s="1"/>
      <c r="E173" s="1"/>
    </row>
    <row r="174" spans="2:5" ht="15.75" x14ac:dyDescent="0.25">
      <c r="B174" s="1"/>
      <c r="C174" s="1"/>
      <c r="D174" s="1"/>
      <c r="E174" s="1"/>
    </row>
    <row r="175" spans="2:5" ht="15.75" x14ac:dyDescent="0.25">
      <c r="B175" s="1"/>
      <c r="C175" s="1"/>
      <c r="D175" s="1"/>
      <c r="E175" s="1"/>
    </row>
    <row r="176" spans="2:5" ht="15.75" x14ac:dyDescent="0.25">
      <c r="B176" s="1"/>
      <c r="C176" s="1"/>
      <c r="D176" s="1"/>
      <c r="E176" s="1"/>
    </row>
    <row r="177" spans="2:5" ht="15.75" x14ac:dyDescent="0.25">
      <c r="B177" s="1"/>
      <c r="C177" s="1"/>
      <c r="D177" s="1"/>
      <c r="E177" s="1"/>
    </row>
    <row r="178" spans="2:5" ht="15.75" x14ac:dyDescent="0.25">
      <c r="B178" s="1"/>
      <c r="C178" s="1"/>
      <c r="D178" s="1"/>
      <c r="E178" s="1"/>
    </row>
    <row r="179" spans="2:5" ht="15.75" x14ac:dyDescent="0.25">
      <c r="B179" s="1"/>
      <c r="C179" s="1"/>
      <c r="D179" s="1"/>
      <c r="E179" s="1"/>
    </row>
    <row r="180" spans="2:5" ht="15.75" x14ac:dyDescent="0.25">
      <c r="B180" s="1"/>
      <c r="C180" s="1"/>
      <c r="D180" s="1"/>
      <c r="E180" s="1"/>
    </row>
    <row r="181" spans="2:5" ht="15.75" x14ac:dyDescent="0.25">
      <c r="B181" s="1"/>
      <c r="C181" s="1"/>
      <c r="D181" s="1"/>
      <c r="E181" s="1"/>
    </row>
    <row r="182" spans="2:5" ht="15.75" x14ac:dyDescent="0.25">
      <c r="B182" s="1"/>
      <c r="C182" s="1"/>
      <c r="D182" s="1"/>
      <c r="E182" s="1"/>
    </row>
    <row r="183" spans="2:5" ht="15.75" x14ac:dyDescent="0.25">
      <c r="B183" s="1"/>
      <c r="C183" s="1"/>
      <c r="D183" s="1"/>
      <c r="E183" s="1"/>
    </row>
    <row r="184" spans="2:5" ht="15.75" x14ac:dyDescent="0.25">
      <c r="B184" s="1"/>
      <c r="C184" s="1"/>
      <c r="D184" s="1"/>
      <c r="E184" s="1"/>
    </row>
    <row r="185" spans="2:5" ht="15.75" x14ac:dyDescent="0.25">
      <c r="B185" s="1"/>
      <c r="C185" s="1"/>
      <c r="D185" s="1"/>
      <c r="E185" s="1"/>
    </row>
    <row r="186" spans="2:5" ht="15.75" x14ac:dyDescent="0.25">
      <c r="B186" s="1"/>
      <c r="C186" s="1"/>
      <c r="D186" s="1"/>
      <c r="E186" s="1"/>
    </row>
    <row r="187" spans="2:5" ht="15.75" x14ac:dyDescent="0.25">
      <c r="B187" s="1"/>
      <c r="C187" s="1"/>
      <c r="D187" s="1"/>
      <c r="E187" s="1"/>
    </row>
    <row r="188" spans="2:5" ht="15.75" x14ac:dyDescent="0.25">
      <c r="B188" s="1"/>
      <c r="C188" s="1"/>
      <c r="D188" s="1"/>
      <c r="E188" s="1"/>
    </row>
    <row r="189" spans="2:5" ht="15.75" x14ac:dyDescent="0.25">
      <c r="B189" s="1"/>
      <c r="C189" s="1"/>
      <c r="D189" s="1"/>
      <c r="E189" s="1"/>
    </row>
    <row r="190" spans="2:5" ht="15.75" x14ac:dyDescent="0.25">
      <c r="B190" s="1"/>
      <c r="C190" s="1"/>
      <c r="D190" s="1"/>
      <c r="E190" s="1"/>
    </row>
    <row r="191" spans="2:5" ht="15.75" x14ac:dyDescent="0.25">
      <c r="B191" s="1"/>
      <c r="C191" s="1"/>
      <c r="D191" s="1"/>
      <c r="E191" s="1"/>
    </row>
    <row r="192" spans="2:5" ht="15.75" x14ac:dyDescent="0.25">
      <c r="B192" s="1"/>
      <c r="C192" s="1"/>
      <c r="D192" s="1"/>
      <c r="E192" s="1"/>
    </row>
    <row r="193" spans="2:5" ht="15.75" x14ac:dyDescent="0.25">
      <c r="B193" s="1"/>
      <c r="C193" s="1"/>
      <c r="D193" s="1"/>
      <c r="E193" s="1"/>
    </row>
    <row r="194" spans="2:5" ht="15.75" x14ac:dyDescent="0.25">
      <c r="B194" s="1"/>
      <c r="C194" s="1"/>
      <c r="D194" s="1"/>
      <c r="E194" s="1"/>
    </row>
    <row r="195" spans="2:5" ht="15.75" x14ac:dyDescent="0.25">
      <c r="B195" s="1"/>
      <c r="C195" s="1"/>
      <c r="D195" s="1"/>
      <c r="E195" s="1"/>
    </row>
    <row r="196" spans="2:5" ht="15.75" x14ac:dyDescent="0.25">
      <c r="B196" s="1"/>
      <c r="C196" s="1"/>
      <c r="D196" s="1"/>
      <c r="E196" s="1"/>
    </row>
    <row r="197" spans="2:5" ht="15.75" x14ac:dyDescent="0.25">
      <c r="B197" s="1"/>
      <c r="C197" s="1"/>
      <c r="D197" s="1"/>
      <c r="E197" s="1"/>
    </row>
    <row r="198" spans="2:5" ht="15.75" x14ac:dyDescent="0.25">
      <c r="B198" s="1"/>
      <c r="C198" s="1"/>
      <c r="D198" s="1"/>
      <c r="E198" s="1"/>
    </row>
    <row r="199" spans="2:5" ht="15.75" x14ac:dyDescent="0.25">
      <c r="B199" s="1"/>
      <c r="C199" s="1"/>
      <c r="D199" s="1"/>
      <c r="E199" s="1"/>
    </row>
    <row r="200" spans="2:5" ht="15.75" x14ac:dyDescent="0.25">
      <c r="B200" s="1"/>
      <c r="C200" s="1"/>
      <c r="D200" s="1"/>
      <c r="E200" s="1"/>
    </row>
    <row r="201" spans="2:5" ht="15.75" x14ac:dyDescent="0.25">
      <c r="B201" s="1"/>
      <c r="C201" s="1"/>
      <c r="D201" s="1"/>
      <c r="E201" s="1"/>
    </row>
    <row r="202" spans="2:5" ht="15.75" x14ac:dyDescent="0.25">
      <c r="B202" s="1"/>
      <c r="C202" s="1"/>
      <c r="D202" s="1"/>
      <c r="E202" s="1"/>
    </row>
    <row r="203" spans="2:5" ht="15.75" x14ac:dyDescent="0.25">
      <c r="B203" s="1"/>
      <c r="C203" s="1"/>
      <c r="D203" s="1"/>
      <c r="E203" s="1"/>
    </row>
    <row r="204" spans="2:5" ht="15.75" x14ac:dyDescent="0.25">
      <c r="B204" s="1"/>
      <c r="C204" s="1"/>
      <c r="D204" s="1"/>
      <c r="E204" s="1"/>
    </row>
    <row r="205" spans="2:5" ht="15.75" x14ac:dyDescent="0.25">
      <c r="B205" s="1"/>
      <c r="C205" s="1"/>
      <c r="D205" s="1"/>
      <c r="E205" s="1"/>
    </row>
    <row r="206" spans="2:5" ht="15.75" x14ac:dyDescent="0.25">
      <c r="B206" s="1"/>
      <c r="C206" s="1"/>
      <c r="D206" s="1"/>
      <c r="E206" s="1"/>
    </row>
    <row r="207" spans="2:5" ht="15.75" x14ac:dyDescent="0.25">
      <c r="B207" s="1"/>
      <c r="C207" s="1"/>
      <c r="D207" s="1"/>
      <c r="E207" s="1"/>
    </row>
    <row r="208" spans="2:5" ht="15.75" x14ac:dyDescent="0.25">
      <c r="B208" s="1"/>
      <c r="C208" s="1"/>
      <c r="D208" s="1"/>
      <c r="E208" s="1"/>
    </row>
    <row r="209" spans="2:5" ht="15.75" x14ac:dyDescent="0.25">
      <c r="B209" s="1"/>
      <c r="C209" s="1"/>
      <c r="D209" s="1"/>
      <c r="E209" s="1"/>
    </row>
    <row r="210" spans="2:5" ht="15.75" x14ac:dyDescent="0.25">
      <c r="B210" s="1"/>
      <c r="C210" s="1"/>
      <c r="D210" s="1"/>
      <c r="E210" s="1"/>
    </row>
    <row r="211" spans="2:5" ht="15.75" x14ac:dyDescent="0.25">
      <c r="B211" s="1"/>
      <c r="C211" s="1"/>
      <c r="D211" s="1"/>
      <c r="E211" s="1"/>
    </row>
    <row r="212" spans="2:5" ht="15.75" x14ac:dyDescent="0.25">
      <c r="B212" s="1"/>
      <c r="C212" s="1"/>
      <c r="D212" s="1"/>
      <c r="E212" s="1"/>
    </row>
    <row r="213" spans="2:5" ht="15.75" x14ac:dyDescent="0.25">
      <c r="B213" s="1"/>
      <c r="C213" s="1"/>
      <c r="D213" s="1"/>
      <c r="E213" s="1"/>
    </row>
    <row r="214" spans="2:5" ht="15.75" x14ac:dyDescent="0.25">
      <c r="B214" s="1"/>
      <c r="C214" s="1"/>
      <c r="D214" s="1"/>
      <c r="E214" s="1"/>
    </row>
    <row r="215" spans="2:5" ht="15.75" x14ac:dyDescent="0.25">
      <c r="B215" s="1"/>
      <c r="C215" s="1"/>
      <c r="D215" s="1"/>
      <c r="E215" s="1"/>
    </row>
    <row r="216" spans="2:5" ht="15.75" x14ac:dyDescent="0.25">
      <c r="B216" s="1"/>
      <c r="C216" s="1"/>
      <c r="D216" s="1"/>
      <c r="E216" s="1"/>
    </row>
    <row r="217" spans="2:5" ht="15.75" x14ac:dyDescent="0.25">
      <c r="B217" s="1"/>
      <c r="C217" s="1"/>
      <c r="D217" s="1"/>
      <c r="E217" s="1"/>
    </row>
    <row r="218" spans="2:5" ht="15.75" x14ac:dyDescent="0.25">
      <c r="B218" s="1"/>
      <c r="C218" s="1"/>
      <c r="D218" s="1"/>
      <c r="E218" s="1"/>
    </row>
    <row r="219" spans="2:5" ht="15.75" x14ac:dyDescent="0.25">
      <c r="B219" s="1"/>
      <c r="C219" s="1"/>
      <c r="D219" s="1"/>
      <c r="E219" s="1"/>
    </row>
    <row r="220" spans="2:5" ht="15.75" x14ac:dyDescent="0.25">
      <c r="B220" s="1"/>
      <c r="C220" s="1"/>
      <c r="D220" s="1"/>
      <c r="E220" s="1"/>
    </row>
    <row r="221" spans="2:5" ht="15.75" x14ac:dyDescent="0.25">
      <c r="B221" s="1"/>
      <c r="C221" s="1"/>
      <c r="D221" s="1"/>
      <c r="E221" s="1"/>
    </row>
    <row r="222" spans="2:5" ht="15.75" x14ac:dyDescent="0.25">
      <c r="B222" s="1"/>
      <c r="C222" s="1"/>
      <c r="D222" s="1"/>
      <c r="E222" s="1"/>
    </row>
    <row r="223" spans="2:5" ht="15.75" x14ac:dyDescent="0.25">
      <c r="B223" s="1"/>
      <c r="C223" s="1"/>
      <c r="D223" s="1"/>
      <c r="E223" s="1"/>
    </row>
    <row r="224" spans="2:5" ht="15.75" x14ac:dyDescent="0.25">
      <c r="B224" s="1"/>
      <c r="C224" s="1"/>
      <c r="D224" s="1"/>
      <c r="E224" s="1"/>
    </row>
    <row r="225" spans="2:5" ht="15.75" x14ac:dyDescent="0.25">
      <c r="B225" s="1"/>
      <c r="C225" s="1"/>
      <c r="D225" s="1"/>
      <c r="E225" s="1"/>
    </row>
    <row r="226" spans="2:5" ht="15.75" x14ac:dyDescent="0.25">
      <c r="B226" s="1"/>
      <c r="C226" s="1"/>
      <c r="D226" s="1"/>
      <c r="E226" s="1"/>
    </row>
    <row r="227" spans="2:5" ht="15.75" x14ac:dyDescent="0.25">
      <c r="B227" s="1"/>
      <c r="C227" s="1"/>
      <c r="D227" s="1"/>
      <c r="E227" s="1"/>
    </row>
    <row r="228" spans="2:5" ht="15.75" x14ac:dyDescent="0.25">
      <c r="B228" s="1"/>
      <c r="C228" s="1"/>
      <c r="D228" s="1"/>
      <c r="E228" s="1"/>
    </row>
    <row r="229" spans="2:5" ht="15.75" x14ac:dyDescent="0.25">
      <c r="B229" s="1"/>
      <c r="C229" s="1"/>
      <c r="D229" s="1"/>
      <c r="E229" s="1"/>
    </row>
    <row r="230" spans="2:5" ht="15.75" x14ac:dyDescent="0.25">
      <c r="B230" s="1"/>
      <c r="C230" s="1"/>
      <c r="D230" s="1"/>
      <c r="E230" s="1"/>
    </row>
    <row r="231" spans="2:5" ht="15.75" x14ac:dyDescent="0.25">
      <c r="B231" s="1"/>
      <c r="C231" s="1"/>
      <c r="D231" s="1"/>
      <c r="E231" s="1"/>
    </row>
    <row r="232" spans="2:5" ht="15.75" x14ac:dyDescent="0.25">
      <c r="B232" s="1"/>
      <c r="C232" s="1"/>
      <c r="D232" s="1"/>
      <c r="E232" s="1"/>
    </row>
    <row r="233" spans="2:5" ht="15.75" x14ac:dyDescent="0.25">
      <c r="B233" s="1"/>
      <c r="C233" s="1"/>
      <c r="D233" s="1"/>
      <c r="E233" s="1"/>
    </row>
    <row r="234" spans="2:5" ht="15.75" x14ac:dyDescent="0.25">
      <c r="B234" s="1"/>
      <c r="C234" s="1"/>
      <c r="D234" s="1"/>
      <c r="E234" s="1"/>
    </row>
    <row r="235" spans="2:5" ht="15.75" x14ac:dyDescent="0.25">
      <c r="B235" s="1"/>
      <c r="C235" s="1"/>
      <c r="D235" s="1"/>
      <c r="E235" s="1"/>
    </row>
    <row r="236" spans="2:5" ht="15.75" x14ac:dyDescent="0.25">
      <c r="B236" s="1"/>
      <c r="C236" s="1"/>
      <c r="D236" s="1"/>
      <c r="E236" s="1"/>
    </row>
    <row r="237" spans="2:5" ht="15.75" x14ac:dyDescent="0.25">
      <c r="B237" s="1"/>
      <c r="C237" s="1"/>
      <c r="D237" s="1"/>
      <c r="E237" s="1"/>
    </row>
    <row r="238" spans="2:5" ht="15.75" x14ac:dyDescent="0.25">
      <c r="B238" s="1"/>
      <c r="C238" s="1"/>
      <c r="D238" s="1"/>
      <c r="E238" s="1"/>
    </row>
    <row r="239" spans="2:5" ht="15.75" x14ac:dyDescent="0.25">
      <c r="B239" s="1"/>
      <c r="C239" s="1"/>
      <c r="D239" s="1"/>
      <c r="E239" s="1"/>
    </row>
    <row r="240" spans="2:5" ht="15.75" x14ac:dyDescent="0.25">
      <c r="B240" s="1"/>
      <c r="C240" s="1"/>
      <c r="D240" s="1"/>
      <c r="E240" s="1"/>
    </row>
    <row r="241" spans="2:5" ht="15.75" x14ac:dyDescent="0.25">
      <c r="B241" s="1"/>
      <c r="C241" s="1"/>
      <c r="D241" s="1"/>
      <c r="E241" s="1"/>
    </row>
    <row r="242" spans="2:5" ht="15.75" x14ac:dyDescent="0.25">
      <c r="B242" s="1"/>
      <c r="C242" s="1"/>
      <c r="D242" s="1"/>
      <c r="E242" s="1"/>
    </row>
    <row r="243" spans="2:5" ht="15.75" x14ac:dyDescent="0.25">
      <c r="B243" s="1"/>
      <c r="C243" s="1"/>
      <c r="D243" s="1"/>
      <c r="E243" s="1"/>
    </row>
    <row r="244" spans="2:5" ht="15.75" x14ac:dyDescent="0.25">
      <c r="B244" s="1"/>
      <c r="C244" s="1"/>
      <c r="D244" s="1"/>
      <c r="E244" s="1"/>
    </row>
    <row r="245" spans="2:5" ht="15.75" x14ac:dyDescent="0.25">
      <c r="B245" s="1"/>
      <c r="C245" s="1"/>
      <c r="D245" s="1"/>
      <c r="E245" s="1"/>
    </row>
    <row r="246" spans="2:5" ht="15.75" x14ac:dyDescent="0.25">
      <c r="B246" s="1"/>
      <c r="C246" s="1"/>
      <c r="D246" s="1"/>
      <c r="E246" s="1"/>
    </row>
    <row r="247" spans="2:5" ht="15.75" x14ac:dyDescent="0.25">
      <c r="B247" s="1"/>
      <c r="C247" s="1"/>
      <c r="D247" s="1"/>
      <c r="E247" s="1"/>
    </row>
    <row r="248" spans="2:5" ht="15.75" x14ac:dyDescent="0.25">
      <c r="B248" s="1"/>
      <c r="C248" s="1"/>
      <c r="D248" s="1"/>
      <c r="E248" s="1"/>
    </row>
    <row r="249" spans="2:5" ht="15.75" x14ac:dyDescent="0.25">
      <c r="B249" s="1"/>
      <c r="C249" s="1"/>
      <c r="D249" s="1"/>
      <c r="E249" s="1"/>
    </row>
    <row r="250" spans="2:5" ht="15.75" x14ac:dyDescent="0.25">
      <c r="B250" s="1"/>
      <c r="C250" s="1"/>
      <c r="D250" s="1"/>
      <c r="E250" s="1"/>
    </row>
    <row r="251" spans="2:5" ht="15.75" x14ac:dyDescent="0.25">
      <c r="B251" s="1"/>
      <c r="C251" s="1"/>
      <c r="D251" s="1"/>
      <c r="E251" s="1"/>
    </row>
    <row r="252" spans="2:5" ht="15.75" x14ac:dyDescent="0.25">
      <c r="B252" s="1"/>
      <c r="C252" s="1"/>
      <c r="D252" s="1"/>
      <c r="E252" s="1"/>
    </row>
    <row r="253" spans="2:5" ht="15.75" x14ac:dyDescent="0.25">
      <c r="B253" s="1"/>
      <c r="C253" s="1"/>
      <c r="D253" s="1"/>
      <c r="E253" s="1"/>
    </row>
    <row r="254" spans="2:5" ht="15.75" x14ac:dyDescent="0.25">
      <c r="B254" s="1"/>
      <c r="C254" s="1"/>
      <c r="D254" s="1"/>
      <c r="E254" s="1"/>
    </row>
    <row r="255" spans="2:5" ht="15.75" x14ac:dyDescent="0.25">
      <c r="B255" s="1"/>
      <c r="C255" s="1"/>
      <c r="D255" s="1"/>
      <c r="E255" s="1"/>
    </row>
    <row r="256" spans="2:5" ht="15.75" x14ac:dyDescent="0.25">
      <c r="B256" s="1"/>
      <c r="C256" s="1"/>
      <c r="D256" s="1"/>
      <c r="E256" s="1"/>
    </row>
    <row r="257" spans="2:5" ht="15.75" x14ac:dyDescent="0.25">
      <c r="B257" s="1"/>
      <c r="C257" s="1"/>
      <c r="D257" s="1"/>
      <c r="E257" s="1"/>
    </row>
    <row r="258" spans="2:5" ht="15.75" x14ac:dyDescent="0.25">
      <c r="B258" s="1"/>
      <c r="C258" s="1"/>
      <c r="D258" s="1"/>
      <c r="E258" s="1"/>
    </row>
    <row r="259" spans="2:5" ht="15.75" x14ac:dyDescent="0.25">
      <c r="B259" s="1"/>
      <c r="C259" s="1"/>
      <c r="D259" s="1"/>
      <c r="E259" s="1"/>
    </row>
    <row r="260" spans="2:5" ht="15.75" x14ac:dyDescent="0.25">
      <c r="B260" s="1"/>
      <c r="C260" s="1"/>
      <c r="D260" s="1"/>
      <c r="E260" s="1"/>
    </row>
    <row r="261" spans="2:5" ht="15.75" x14ac:dyDescent="0.25">
      <c r="B261" s="1"/>
      <c r="C261" s="1"/>
      <c r="D261" s="1"/>
      <c r="E261" s="1"/>
    </row>
    <row r="262" spans="2:5" ht="15.75" x14ac:dyDescent="0.25">
      <c r="B262" s="1"/>
      <c r="C262" s="1"/>
      <c r="D262" s="1"/>
      <c r="E262" s="1"/>
    </row>
    <row r="263" spans="2:5" ht="15.75" x14ac:dyDescent="0.25">
      <c r="B263" s="1"/>
      <c r="C263" s="1"/>
      <c r="D263" s="1"/>
      <c r="E263" s="1"/>
    </row>
    <row r="264" spans="2:5" ht="15.75" x14ac:dyDescent="0.25">
      <c r="B264" s="1"/>
      <c r="C264" s="1"/>
      <c r="D264" s="1"/>
      <c r="E264" s="1"/>
    </row>
    <row r="265" spans="2:5" ht="15.75" x14ac:dyDescent="0.25">
      <c r="B265" s="1"/>
      <c r="C265" s="1"/>
      <c r="D265" s="1"/>
      <c r="E265" s="1"/>
    </row>
    <row r="266" spans="2:5" ht="15.75" x14ac:dyDescent="0.25">
      <c r="B266" s="1"/>
      <c r="C266" s="1"/>
      <c r="D266" s="1"/>
      <c r="E266" s="1"/>
    </row>
    <row r="267" spans="2:5" ht="15.75" x14ac:dyDescent="0.25">
      <c r="B267" s="1"/>
      <c r="C267" s="1"/>
      <c r="D267" s="1"/>
      <c r="E267" s="1"/>
    </row>
    <row r="268" spans="2:5" ht="15.75" x14ac:dyDescent="0.25">
      <c r="B268" s="1"/>
      <c r="C268" s="1"/>
      <c r="D268" s="1"/>
      <c r="E268" s="1"/>
    </row>
    <row r="269" spans="2:5" ht="15.75" x14ac:dyDescent="0.25">
      <c r="B269" s="1"/>
      <c r="C269" s="1"/>
      <c r="D269" s="1"/>
      <c r="E269" s="1"/>
    </row>
    <row r="270" spans="2:5" ht="15.75" x14ac:dyDescent="0.25">
      <c r="B270" s="1"/>
      <c r="C270" s="1"/>
      <c r="D270" s="1"/>
      <c r="E270" s="1"/>
    </row>
    <row r="271" spans="2:5" ht="15.75" x14ac:dyDescent="0.25">
      <c r="B271" s="1"/>
      <c r="C271" s="1"/>
      <c r="D271" s="1"/>
      <c r="E271" s="1"/>
    </row>
    <row r="272" spans="2:5" ht="15.75" x14ac:dyDescent="0.25">
      <c r="B272" s="1"/>
      <c r="C272" s="1"/>
      <c r="D272" s="1"/>
      <c r="E272" s="1"/>
    </row>
    <row r="273" spans="2:5" ht="15.75" x14ac:dyDescent="0.25">
      <c r="B273" s="1"/>
      <c r="C273" s="1"/>
      <c r="D273" s="1"/>
      <c r="E273" s="1"/>
    </row>
    <row r="274" spans="2:5" ht="15.75" x14ac:dyDescent="0.25">
      <c r="B274" s="1"/>
      <c r="C274" s="1"/>
      <c r="D274" s="1"/>
      <c r="E274" s="1"/>
    </row>
    <row r="275" spans="2:5" ht="15.75" x14ac:dyDescent="0.25">
      <c r="B275" s="1"/>
      <c r="C275" s="1"/>
      <c r="D275" s="1"/>
      <c r="E275" s="1"/>
    </row>
    <row r="276" spans="2:5" ht="15.75" x14ac:dyDescent="0.25">
      <c r="B276" s="1"/>
      <c r="C276" s="1"/>
      <c r="D276" s="1"/>
      <c r="E276" s="1"/>
    </row>
    <row r="277" spans="2:5" ht="15.75" x14ac:dyDescent="0.25">
      <c r="B277" s="1"/>
      <c r="C277" s="1"/>
      <c r="D277" s="1"/>
      <c r="E277" s="1"/>
    </row>
    <row r="278" spans="2:5" ht="15.75" x14ac:dyDescent="0.25">
      <c r="B278" s="1"/>
      <c r="C278" s="1"/>
      <c r="D278" s="1"/>
      <c r="E278" s="1"/>
    </row>
    <row r="279" spans="2:5" ht="15.75" x14ac:dyDescent="0.25">
      <c r="B279" s="1"/>
      <c r="C279" s="1"/>
      <c r="D279" s="1"/>
      <c r="E279" s="1"/>
    </row>
    <row r="280" spans="2:5" ht="15.75" x14ac:dyDescent="0.25">
      <c r="B280" s="1"/>
      <c r="C280" s="1"/>
      <c r="D280" s="1"/>
      <c r="E280" s="1"/>
    </row>
    <row r="281" spans="2:5" ht="15.75" x14ac:dyDescent="0.25">
      <c r="B281" s="1"/>
      <c r="C281" s="1"/>
      <c r="D281" s="1"/>
      <c r="E281" s="1"/>
    </row>
    <row r="282" spans="2:5" ht="15.75" x14ac:dyDescent="0.25">
      <c r="B282" s="1"/>
      <c r="C282" s="1"/>
      <c r="D282" s="1"/>
      <c r="E282" s="1"/>
    </row>
    <row r="283" spans="2:5" ht="15.75" x14ac:dyDescent="0.25">
      <c r="B283" s="1"/>
      <c r="C283" s="1"/>
      <c r="D283" s="1"/>
      <c r="E283" s="1"/>
    </row>
    <row r="284" spans="2:5" ht="15.75" x14ac:dyDescent="0.25">
      <c r="B284" s="1"/>
      <c r="C284" s="1"/>
      <c r="D284" s="1"/>
      <c r="E284" s="1"/>
    </row>
    <row r="285" spans="2:5" ht="15.75" x14ac:dyDescent="0.25">
      <c r="B285" s="1"/>
      <c r="C285" s="1"/>
      <c r="D285" s="1"/>
      <c r="E285" s="1"/>
    </row>
    <row r="286" spans="2:5" ht="15.75" x14ac:dyDescent="0.25">
      <c r="B286" s="1"/>
      <c r="C286" s="1"/>
      <c r="D286" s="1"/>
      <c r="E286" s="1"/>
    </row>
    <row r="287" spans="2:5" ht="15.75" x14ac:dyDescent="0.25">
      <c r="B287" s="1"/>
      <c r="C287" s="1"/>
      <c r="D287" s="1"/>
      <c r="E287" s="1"/>
    </row>
    <row r="288" spans="2:5" ht="15.75" x14ac:dyDescent="0.25">
      <c r="B288" s="1"/>
      <c r="C288" s="1"/>
      <c r="D288" s="1"/>
      <c r="E288" s="1"/>
    </row>
    <row r="289" spans="2:5" ht="15.75" x14ac:dyDescent="0.25">
      <c r="B289" s="1"/>
      <c r="C289" s="1"/>
      <c r="D289" s="1"/>
      <c r="E289" s="1"/>
    </row>
    <row r="290" spans="2:5" ht="15.75" x14ac:dyDescent="0.25">
      <c r="B290" s="1"/>
      <c r="C290" s="1"/>
      <c r="D290" s="1"/>
      <c r="E290" s="1"/>
    </row>
    <row r="291" spans="2:5" ht="15.75" x14ac:dyDescent="0.25">
      <c r="B291" s="1"/>
      <c r="C291" s="1"/>
      <c r="D291" s="1"/>
      <c r="E291" s="1"/>
    </row>
    <row r="292" spans="2:5" ht="15.75" x14ac:dyDescent="0.25">
      <c r="B292" s="1"/>
      <c r="C292" s="1"/>
      <c r="D292" s="1"/>
      <c r="E292" s="1"/>
    </row>
    <row r="293" spans="2:5" ht="15.75" x14ac:dyDescent="0.25">
      <c r="B293" s="1"/>
      <c r="C293" s="1"/>
      <c r="D293" s="1"/>
      <c r="E293" s="1"/>
    </row>
    <row r="294" spans="2:5" ht="15.75" x14ac:dyDescent="0.25">
      <c r="B294" s="1"/>
      <c r="C294" s="1"/>
      <c r="D294" s="1"/>
      <c r="E294" s="1"/>
    </row>
    <row r="295" spans="2:5" ht="15.75" x14ac:dyDescent="0.25">
      <c r="B295" s="1"/>
      <c r="C295" s="1"/>
      <c r="D295" s="1"/>
      <c r="E295" s="1"/>
    </row>
    <row r="296" spans="2:5" ht="15.75" x14ac:dyDescent="0.25">
      <c r="B296" s="1"/>
      <c r="C296" s="1"/>
      <c r="D296" s="1"/>
      <c r="E296" s="1"/>
    </row>
    <row r="297" spans="2:5" ht="15.75" x14ac:dyDescent="0.25">
      <c r="B297" s="1"/>
      <c r="C297" s="1"/>
      <c r="D297" s="1"/>
      <c r="E297" s="1"/>
    </row>
    <row r="298" spans="2:5" ht="15.75" x14ac:dyDescent="0.25">
      <c r="B298" s="1"/>
      <c r="C298" s="1"/>
      <c r="D298" s="1"/>
      <c r="E298" s="1"/>
    </row>
    <row r="299" spans="2:5" ht="15.75" x14ac:dyDescent="0.25">
      <c r="B299" s="1"/>
      <c r="C299" s="1"/>
      <c r="D299" s="1"/>
      <c r="E299" s="1"/>
    </row>
    <row r="300" spans="2:5" ht="15.75" x14ac:dyDescent="0.25">
      <c r="B300" s="1"/>
      <c r="C300" s="1"/>
      <c r="D300" s="1"/>
      <c r="E300" s="1"/>
    </row>
    <row r="301" spans="2:5" ht="15.75" x14ac:dyDescent="0.25">
      <c r="B301" s="1"/>
      <c r="C301" s="1"/>
      <c r="D301" s="1"/>
      <c r="E301" s="1"/>
    </row>
    <row r="302" spans="2:5" ht="15.75" x14ac:dyDescent="0.25">
      <c r="B302" s="1"/>
      <c r="C302" s="1"/>
      <c r="D302" s="1"/>
      <c r="E302" s="1"/>
    </row>
    <row r="303" spans="2:5" ht="15.75" x14ac:dyDescent="0.25">
      <c r="B303" s="1"/>
      <c r="C303" s="1"/>
      <c r="D303" s="1"/>
      <c r="E303" s="1"/>
    </row>
    <row r="304" spans="2:5" ht="15.75" x14ac:dyDescent="0.25">
      <c r="B304" s="1"/>
      <c r="C304" s="1"/>
      <c r="D304" s="1"/>
      <c r="E304" s="1"/>
    </row>
  </sheetData>
  <mergeCells count="15">
    <mergeCell ref="H14:N14"/>
    <mergeCell ref="H15:N15"/>
    <mergeCell ref="H16:N16"/>
    <mergeCell ref="B2:E3"/>
    <mergeCell ref="H8:N8"/>
    <mergeCell ref="H9:N9"/>
    <mergeCell ref="H10:N10"/>
    <mergeCell ref="H11:N11"/>
    <mergeCell ref="H12:N12"/>
    <mergeCell ref="H4:N4"/>
    <mergeCell ref="B1:H1"/>
    <mergeCell ref="H5:N5"/>
    <mergeCell ref="H6:N6"/>
    <mergeCell ref="H7:N7"/>
    <mergeCell ref="H13:N13"/>
  </mergeCells>
  <dataValidations count="2">
    <dataValidation allowBlank="1" showInputMessage="1" showErrorMessage="1" promptTitle="Notice" prompt="Use a reasonable method for estimating the number of units needed.  For instance, if you know it's a 60 bed MHRC, you'll include 60 units for beds and 60 units for bedside tables." sqref="D4" xr:uid="{51578FF1-F376-4464-AF46-0DD4984B654A}"/>
    <dataValidation allowBlank="1" showInputMessage="1" showErrorMessage="1" promptTitle="Notice" prompt="It's on you to determine a reasonable price for each item.  If you have historic actuals to reference, great, if not, figure out which company your agency procures similar items from and look at their website pricing." sqref="E4" xr:uid="{5F213D35-B72B-43C6-B056-7D4AC1F23DA5}"/>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E9FF-1595-434C-B6A7-197E33A0EA6C}">
  <dimension ref="B2:O12"/>
  <sheetViews>
    <sheetView showGridLines="0" zoomScale="160" zoomScaleNormal="160" workbookViewId="0">
      <selection activeCell="B15" sqref="B15"/>
    </sheetView>
  </sheetViews>
  <sheetFormatPr defaultRowHeight="15" x14ac:dyDescent="0.25"/>
  <cols>
    <col min="1" max="1" width="3" customWidth="1"/>
  </cols>
  <sheetData>
    <row r="2" spans="2:15" ht="15.75" customHeight="1" x14ac:dyDescent="0.25">
      <c r="B2" s="103" t="s">
        <v>155</v>
      </c>
      <c r="C2" s="103"/>
      <c r="D2" s="103"/>
      <c r="E2" s="103"/>
      <c r="F2" s="103"/>
      <c r="G2" s="103"/>
      <c r="H2" s="103"/>
      <c r="I2" s="103"/>
      <c r="J2" s="103"/>
      <c r="K2" s="103"/>
      <c r="L2" s="103"/>
      <c r="M2" s="103"/>
      <c r="N2" s="103"/>
      <c r="O2" s="103"/>
    </row>
    <row r="3" spans="2:15" x14ac:dyDescent="0.25">
      <c r="B3" s="103"/>
      <c r="C3" s="103"/>
      <c r="D3" s="103"/>
      <c r="E3" s="103"/>
      <c r="F3" s="103"/>
      <c r="G3" s="103"/>
      <c r="H3" s="103"/>
      <c r="I3" s="103"/>
      <c r="J3" s="103"/>
      <c r="K3" s="103"/>
      <c r="L3" s="103"/>
      <c r="M3" s="103"/>
      <c r="N3" s="103"/>
      <c r="O3" s="103"/>
    </row>
    <row r="12" spans="2:15" ht="15.75" x14ac:dyDescent="0.25">
      <c r="B12" s="93"/>
    </row>
  </sheetData>
  <mergeCells count="1">
    <mergeCell ref="B2:O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59F0-FC4B-4929-ACB8-71B3FBBAC36E}">
  <dimension ref="B1:S94"/>
  <sheetViews>
    <sheetView showGridLines="0" tabSelected="1" topLeftCell="E1" zoomScale="130" zoomScaleNormal="130" workbookViewId="0">
      <selection activeCell="N15" sqref="N15:O26"/>
    </sheetView>
  </sheetViews>
  <sheetFormatPr defaultColWidth="3.28515625" defaultRowHeight="15" outlineLevelCol="1" x14ac:dyDescent="0.2"/>
  <cols>
    <col min="1" max="1" width="3" style="1" customWidth="1"/>
    <col min="2" max="2" width="58.7109375" style="1" hidden="1" customWidth="1" outlineLevel="1"/>
    <col min="3" max="4" width="19.5703125" style="1" hidden="1" customWidth="1" outlineLevel="1"/>
    <col min="5" max="5" width="3" style="1" customWidth="1" collapsed="1"/>
    <col min="6" max="6" width="71" style="1" hidden="1" customWidth="1" outlineLevel="1"/>
    <col min="7" max="7" width="10.7109375" style="1" hidden="1" customWidth="1" outlineLevel="1"/>
    <col min="8" max="8" width="20" style="1" hidden="1" customWidth="1" outlineLevel="1"/>
    <col min="9" max="9" width="3" style="1" customWidth="1" collapsed="1"/>
    <col min="10" max="10" width="46.7109375" style="1" hidden="1" customWidth="1" outlineLevel="1"/>
    <col min="11" max="11" width="37.42578125" style="1" hidden="1" customWidth="1" outlineLevel="1"/>
    <col min="12" max="12" width="17.5703125" style="1" hidden="1" customWidth="1" outlineLevel="1"/>
    <col min="13" max="13" width="3" style="1" customWidth="1" collapsed="1"/>
    <col min="14" max="14" width="36" style="1" hidden="1" customWidth="1" outlineLevel="1"/>
    <col min="15" max="15" width="21.42578125" style="1" hidden="1" customWidth="1" outlineLevel="1"/>
    <col min="16" max="16" width="31.42578125" style="1" customWidth="1" collapsed="1"/>
    <col min="17" max="17" width="14.28515625" style="1" bestFit="1" customWidth="1"/>
    <col min="18" max="18" width="3.28515625" style="1"/>
    <col min="19" max="19" width="15.5703125" style="1" bestFit="1" customWidth="1"/>
    <col min="20" max="20" width="3.28515625" style="1"/>
    <col min="21" max="21" width="10.28515625" style="1" bestFit="1" customWidth="1"/>
    <col min="22" max="16384" width="3.28515625" style="1"/>
  </cols>
  <sheetData>
    <row r="1" spans="2:19" ht="20.25" x14ac:dyDescent="0.3">
      <c r="B1" s="94" t="s">
        <v>159</v>
      </c>
      <c r="J1" s="112" t="s">
        <v>161</v>
      </c>
      <c r="K1" s="112"/>
      <c r="L1" s="112"/>
      <c r="N1" s="107" t="s">
        <v>172</v>
      </c>
      <c r="O1" s="107"/>
    </row>
    <row r="2" spans="2:19" x14ac:dyDescent="0.2">
      <c r="B2" s="100" t="s">
        <v>158</v>
      </c>
      <c r="C2" s="100"/>
      <c r="D2" s="100"/>
      <c r="F2" s="1" t="s">
        <v>124</v>
      </c>
      <c r="J2" s="112"/>
      <c r="K2" s="112"/>
      <c r="L2" s="112"/>
      <c r="N2" s="107"/>
      <c r="O2" s="107"/>
    </row>
    <row r="3" spans="2:19" x14ac:dyDescent="0.2">
      <c r="B3" s="100"/>
      <c r="C3" s="100"/>
      <c r="D3" s="100"/>
      <c r="J3" s="112"/>
      <c r="K3" s="112"/>
      <c r="L3" s="112"/>
    </row>
    <row r="4" spans="2:19" s="21" customFormat="1" ht="31.5" x14ac:dyDescent="0.25">
      <c r="B4" s="41" t="s">
        <v>117</v>
      </c>
      <c r="C4" s="42" t="s">
        <v>160</v>
      </c>
      <c r="D4" s="42" t="s">
        <v>137</v>
      </c>
      <c r="F4" s="20" t="s">
        <v>48</v>
      </c>
      <c r="G4" s="20" t="s">
        <v>49</v>
      </c>
      <c r="H4" s="20" t="s">
        <v>50</v>
      </c>
      <c r="J4" s="100" t="s">
        <v>162</v>
      </c>
      <c r="K4" s="100"/>
      <c r="L4" s="100"/>
      <c r="N4" s="108" t="s">
        <v>133</v>
      </c>
      <c r="O4" s="108"/>
    </row>
    <row r="5" spans="2:19" s="21" customFormat="1" ht="15.75" x14ac:dyDescent="0.25">
      <c r="B5" s="60" t="s">
        <v>116</v>
      </c>
      <c r="C5" s="84"/>
      <c r="D5" s="61">
        <f>0.03+0.03</f>
        <v>0.06</v>
      </c>
      <c r="F5" s="22" t="s">
        <v>51</v>
      </c>
      <c r="G5" s="30"/>
      <c r="H5" s="28"/>
      <c r="J5" s="100"/>
      <c r="K5" s="100"/>
      <c r="L5" s="100"/>
      <c r="N5" s="1"/>
      <c r="O5" s="38"/>
      <c r="P5" s="47"/>
    </row>
    <row r="6" spans="2:19" x14ac:dyDescent="0.2">
      <c r="B6" s="1" t="s">
        <v>109</v>
      </c>
      <c r="C6" s="3">
        <v>313170</v>
      </c>
      <c r="D6" s="3">
        <f>C6*(1+$D$5)</f>
        <v>331960.2</v>
      </c>
      <c r="F6" s="32" t="s">
        <v>109</v>
      </c>
      <c r="G6" s="23">
        <v>3</v>
      </c>
      <c r="H6" s="63">
        <f t="shared" ref="H6:H16" si="0">VLOOKUP(F6,$B$6:$D$29,3,0)*G6</f>
        <v>995880.60000000009</v>
      </c>
      <c r="J6" s="100"/>
      <c r="K6" s="100"/>
      <c r="L6" s="100"/>
      <c r="N6" s="9" t="s">
        <v>170</v>
      </c>
      <c r="O6" s="96">
        <f>L43</f>
        <v>15831122.329600001</v>
      </c>
      <c r="S6" s="2"/>
    </row>
    <row r="7" spans="2:19" ht="15.75" x14ac:dyDescent="0.2">
      <c r="B7" s="1" t="s">
        <v>110</v>
      </c>
      <c r="C7" s="3">
        <v>166166</v>
      </c>
      <c r="D7" s="3">
        <f t="shared" ref="D7:D29" si="1">C7*(1+$D$5)</f>
        <v>176135.96000000002</v>
      </c>
      <c r="F7" s="32" t="s">
        <v>110</v>
      </c>
      <c r="G7" s="23">
        <v>1</v>
      </c>
      <c r="H7" s="63">
        <f t="shared" si="0"/>
        <v>176135.96000000002</v>
      </c>
      <c r="J7" s="113" t="s">
        <v>163</v>
      </c>
      <c r="K7" s="113"/>
      <c r="L7" s="113"/>
      <c r="N7" s="9" t="s">
        <v>169</v>
      </c>
      <c r="O7" s="96">
        <f>L45</f>
        <v>14597356.689835293</v>
      </c>
      <c r="S7" s="2"/>
    </row>
    <row r="8" spans="2:19" ht="15.75" x14ac:dyDescent="0.25">
      <c r="B8" s="1" t="s">
        <v>53</v>
      </c>
      <c r="C8" s="3">
        <v>146050</v>
      </c>
      <c r="D8" s="3">
        <f t="shared" si="1"/>
        <v>154813</v>
      </c>
      <c r="F8" s="32" t="s">
        <v>53</v>
      </c>
      <c r="G8" s="23">
        <v>1</v>
      </c>
      <c r="H8" s="63">
        <f t="shared" si="0"/>
        <v>154813</v>
      </c>
      <c r="J8" s="53" t="s">
        <v>85</v>
      </c>
      <c r="K8" s="66" t="s">
        <v>125</v>
      </c>
      <c r="L8" s="54" t="s">
        <v>122</v>
      </c>
      <c r="N8" s="104" t="s">
        <v>171</v>
      </c>
      <c r="O8" s="105">
        <f>O7-O6</f>
        <v>-1233765.6397647075</v>
      </c>
      <c r="S8" s="2"/>
    </row>
    <row r="9" spans="2:19" x14ac:dyDescent="0.2">
      <c r="B9" s="1" t="s">
        <v>111</v>
      </c>
      <c r="C9" s="3">
        <v>166166</v>
      </c>
      <c r="D9" s="3">
        <f t="shared" si="1"/>
        <v>176135.96000000002</v>
      </c>
      <c r="F9" s="32" t="s">
        <v>111</v>
      </c>
      <c r="G9" s="23">
        <v>1</v>
      </c>
      <c r="H9" s="63">
        <f t="shared" si="0"/>
        <v>176135.96000000002</v>
      </c>
      <c r="J9" s="51" t="s">
        <v>86</v>
      </c>
      <c r="K9" s="52">
        <v>18</v>
      </c>
      <c r="L9" s="67">
        <v>2264560</v>
      </c>
      <c r="N9" s="104"/>
      <c r="O9" s="105"/>
      <c r="S9" s="2"/>
    </row>
    <row r="10" spans="2:19" x14ac:dyDescent="0.2">
      <c r="B10" s="1" t="s">
        <v>112</v>
      </c>
      <c r="C10" s="3">
        <v>118378</v>
      </c>
      <c r="D10" s="3">
        <f t="shared" si="1"/>
        <v>125480.68000000001</v>
      </c>
      <c r="F10" s="32" t="s">
        <v>112</v>
      </c>
      <c r="G10" s="23">
        <v>2</v>
      </c>
      <c r="H10" s="63">
        <f t="shared" si="0"/>
        <v>250961.36000000002</v>
      </c>
      <c r="J10" s="51" t="s">
        <v>88</v>
      </c>
      <c r="K10" s="52">
        <v>7</v>
      </c>
      <c r="L10" s="67">
        <v>1711800</v>
      </c>
      <c r="O10" s="37"/>
      <c r="S10" s="2"/>
    </row>
    <row r="11" spans="2:19" ht="15.75" x14ac:dyDescent="0.2">
      <c r="B11" s="1" t="s">
        <v>94</v>
      </c>
      <c r="C11" s="3">
        <v>146900</v>
      </c>
      <c r="D11" s="3">
        <f t="shared" si="1"/>
        <v>155714</v>
      </c>
      <c r="F11" s="32" t="s">
        <v>94</v>
      </c>
      <c r="G11" s="23">
        <v>2</v>
      </c>
      <c r="H11" s="63">
        <f t="shared" si="0"/>
        <v>311428</v>
      </c>
      <c r="J11" s="51" t="s">
        <v>90</v>
      </c>
      <c r="K11" s="52">
        <v>17</v>
      </c>
      <c r="L11" s="67">
        <v>2563860</v>
      </c>
      <c r="N11" s="108" t="s">
        <v>134</v>
      </c>
      <c r="O11" s="108"/>
      <c r="S11" s="2"/>
    </row>
    <row r="12" spans="2:19" ht="15.75" x14ac:dyDescent="0.25">
      <c r="B12" s="1" t="s">
        <v>113</v>
      </c>
      <c r="C12" s="3">
        <v>132964</v>
      </c>
      <c r="D12" s="3">
        <f t="shared" si="1"/>
        <v>140941.84</v>
      </c>
      <c r="F12" s="32" t="s">
        <v>113</v>
      </c>
      <c r="G12" s="23">
        <v>2</v>
      </c>
      <c r="H12" s="63">
        <f t="shared" si="0"/>
        <v>281883.68</v>
      </c>
      <c r="J12" s="51" t="s">
        <v>91</v>
      </c>
      <c r="K12" s="52">
        <v>2</v>
      </c>
      <c r="L12" s="67">
        <v>276540</v>
      </c>
      <c r="N12" s="28" t="s">
        <v>135</v>
      </c>
      <c r="O12" s="46">
        <f>O8</f>
        <v>-1233765.6397647075</v>
      </c>
      <c r="S12" s="2"/>
    </row>
    <row r="13" spans="2:19" ht="15" customHeight="1" x14ac:dyDescent="0.2">
      <c r="B13" s="1" t="s">
        <v>114</v>
      </c>
      <c r="C13" s="3">
        <v>126984</v>
      </c>
      <c r="D13" s="3">
        <f t="shared" si="1"/>
        <v>134603.04</v>
      </c>
      <c r="F13" s="32" t="s">
        <v>114</v>
      </c>
      <c r="G13" s="23">
        <v>1.5</v>
      </c>
      <c r="H13" s="63">
        <f t="shared" si="0"/>
        <v>201904.56</v>
      </c>
      <c r="J13" s="51" t="s">
        <v>93</v>
      </c>
      <c r="K13" s="52">
        <v>1</v>
      </c>
      <c r="L13" s="67">
        <v>60120</v>
      </c>
      <c r="N13" s="37"/>
      <c r="O13" s="37"/>
      <c r="S13" s="2"/>
    </row>
    <row r="14" spans="2:19" ht="15" customHeight="1" x14ac:dyDescent="0.2">
      <c r="B14" s="1" t="s">
        <v>92</v>
      </c>
      <c r="C14" s="3">
        <v>72228</v>
      </c>
      <c r="D14" s="3">
        <f t="shared" si="1"/>
        <v>76561.680000000008</v>
      </c>
      <c r="F14" s="32" t="s">
        <v>92</v>
      </c>
      <c r="G14" s="23">
        <v>8</v>
      </c>
      <c r="H14" s="63">
        <f t="shared" si="0"/>
        <v>612493.44000000006</v>
      </c>
      <c r="J14" s="51" t="s">
        <v>96</v>
      </c>
      <c r="K14" s="52">
        <v>33</v>
      </c>
      <c r="L14" s="67">
        <v>3422965.44</v>
      </c>
      <c r="N14" s="108" t="s">
        <v>136</v>
      </c>
      <c r="O14" s="108"/>
      <c r="Q14" s="2"/>
    </row>
    <row r="15" spans="2:19" ht="15" customHeight="1" x14ac:dyDescent="0.2">
      <c r="B15" s="1" t="s">
        <v>115</v>
      </c>
      <c r="C15" s="3">
        <v>70096</v>
      </c>
      <c r="D15" s="3">
        <f t="shared" si="1"/>
        <v>74301.760000000009</v>
      </c>
      <c r="F15" s="32" t="s">
        <v>115</v>
      </c>
      <c r="G15" s="23">
        <v>8</v>
      </c>
      <c r="H15" s="63">
        <f t="shared" si="0"/>
        <v>594414.08000000007</v>
      </c>
      <c r="J15" s="51" t="s">
        <v>97</v>
      </c>
      <c r="K15" s="52">
        <v>13</v>
      </c>
      <c r="L15" s="67">
        <v>2948316</v>
      </c>
      <c r="N15" s="100" t="s">
        <v>173</v>
      </c>
      <c r="O15" s="100"/>
      <c r="Q15" s="2"/>
    </row>
    <row r="16" spans="2:19" x14ac:dyDescent="0.2">
      <c r="B16" s="1" t="s">
        <v>156</v>
      </c>
      <c r="C16" s="3">
        <v>74724</v>
      </c>
      <c r="D16" s="3">
        <f t="shared" si="1"/>
        <v>79207.44</v>
      </c>
      <c r="F16" s="32" t="s">
        <v>156</v>
      </c>
      <c r="G16" s="62">
        <v>4.5</v>
      </c>
      <c r="H16" s="64">
        <f t="shared" si="0"/>
        <v>356433.48</v>
      </c>
      <c r="J16" s="51" t="s">
        <v>98</v>
      </c>
      <c r="K16" s="52">
        <v>2</v>
      </c>
      <c r="L16" s="67">
        <v>136800</v>
      </c>
      <c r="N16" s="100"/>
      <c r="O16" s="100"/>
    </row>
    <row r="17" spans="2:16" x14ac:dyDescent="0.2">
      <c r="B17" s="1" t="s">
        <v>100</v>
      </c>
      <c r="C17" s="3">
        <v>124405.00799999999</v>
      </c>
      <c r="D17" s="3">
        <f t="shared" si="1"/>
        <v>131869.30848000001</v>
      </c>
      <c r="F17" s="86" t="s">
        <v>52</v>
      </c>
      <c r="G17" s="87">
        <f>SUM(G6:G16)</f>
        <v>34</v>
      </c>
      <c r="H17" s="88">
        <f>SUM(H6:H16)</f>
        <v>4112484.12</v>
      </c>
      <c r="J17" s="51" t="s">
        <v>99</v>
      </c>
      <c r="K17" s="52">
        <v>9</v>
      </c>
      <c r="L17" s="67">
        <v>1139004</v>
      </c>
      <c r="N17" s="100"/>
      <c r="O17" s="100"/>
    </row>
    <row r="18" spans="2:16" ht="15.75" x14ac:dyDescent="0.25">
      <c r="F18" s="22" t="s">
        <v>56</v>
      </c>
      <c r="G18" s="30"/>
      <c r="H18" s="65"/>
      <c r="J18" s="53" t="s">
        <v>52</v>
      </c>
      <c r="K18" s="55">
        <f>SUM(K9:K17)</f>
        <v>102</v>
      </c>
      <c r="L18" s="68">
        <f>SUM(L9:L17)</f>
        <v>14523965.439999999</v>
      </c>
      <c r="N18" s="100"/>
      <c r="O18" s="100"/>
    </row>
    <row r="19" spans="2:16" x14ac:dyDescent="0.2">
      <c r="B19" s="85" t="s">
        <v>55</v>
      </c>
      <c r="C19" s="85"/>
      <c r="D19" s="85"/>
      <c r="G19" s="6" t="str">
        <f>IFERROR(VLOOKUP(F19,#REF!,2,0),"")</f>
        <v/>
      </c>
      <c r="H19" s="36"/>
      <c r="J19" s="49"/>
      <c r="K19" s="50"/>
      <c r="L19" s="49"/>
      <c r="N19" s="100"/>
      <c r="O19" s="100"/>
    </row>
    <row r="20" spans="2:16" ht="15.75" x14ac:dyDescent="0.25">
      <c r="B20" s="1" t="s">
        <v>102</v>
      </c>
      <c r="C20" s="3">
        <v>198000</v>
      </c>
      <c r="D20" s="3">
        <f t="shared" si="1"/>
        <v>209880</v>
      </c>
      <c r="F20" s="32" t="s">
        <v>102</v>
      </c>
      <c r="G20" s="23">
        <v>1</v>
      </c>
      <c r="H20" s="63">
        <f t="shared" ref="H20:H29" si="2">VLOOKUP(F20,$B$6:$D$29,3,0)*G20</f>
        <v>209880</v>
      </c>
      <c r="J20" s="56" t="s">
        <v>101</v>
      </c>
      <c r="K20" s="52">
        <f>K18</f>
        <v>102</v>
      </c>
      <c r="L20" s="49"/>
      <c r="N20" s="100"/>
      <c r="O20" s="100"/>
    </row>
    <row r="21" spans="2:16" ht="15.75" x14ac:dyDescent="0.25">
      <c r="B21" s="1" t="s">
        <v>58</v>
      </c>
      <c r="C21" s="3">
        <v>141211.25</v>
      </c>
      <c r="D21" s="3">
        <f t="shared" si="1"/>
        <v>149683.92500000002</v>
      </c>
      <c r="F21" s="32" t="s">
        <v>58</v>
      </c>
      <c r="G21" s="23">
        <v>1</v>
      </c>
      <c r="H21" s="63">
        <f t="shared" si="2"/>
        <v>149683.92500000002</v>
      </c>
      <c r="J21" s="74" t="s">
        <v>165</v>
      </c>
      <c r="K21" s="69">
        <f>L18</f>
        <v>14523965.439999999</v>
      </c>
      <c r="L21" s="49"/>
      <c r="N21" s="100"/>
      <c r="O21" s="100"/>
      <c r="P21" s="2"/>
    </row>
    <row r="22" spans="2:16" ht="15.75" x14ac:dyDescent="0.25">
      <c r="B22" s="1" t="s">
        <v>103</v>
      </c>
      <c r="C22" s="3">
        <v>123838</v>
      </c>
      <c r="D22" s="3">
        <f t="shared" si="1"/>
        <v>131268.28</v>
      </c>
      <c r="F22" s="32" t="s">
        <v>103</v>
      </c>
      <c r="G22" s="23">
        <v>1</v>
      </c>
      <c r="H22" s="63">
        <f t="shared" si="2"/>
        <v>131268.28</v>
      </c>
      <c r="J22" s="74" t="s">
        <v>164</v>
      </c>
      <c r="K22" s="69">
        <f>K21/K20/365</f>
        <v>390.11456997045394</v>
      </c>
      <c r="L22" s="49"/>
      <c r="N22" s="100"/>
      <c r="O22" s="100"/>
      <c r="P22" s="2"/>
    </row>
    <row r="23" spans="2:16" ht="15.75" x14ac:dyDescent="0.25">
      <c r="B23" s="1" t="s">
        <v>59</v>
      </c>
      <c r="C23" s="3">
        <v>49462.400000000001</v>
      </c>
      <c r="D23" s="3">
        <f t="shared" si="1"/>
        <v>52430.144000000008</v>
      </c>
      <c r="F23" s="32" t="s">
        <v>59</v>
      </c>
      <c r="G23" s="23">
        <v>1</v>
      </c>
      <c r="H23" s="63">
        <f t="shared" si="2"/>
        <v>52430.144000000008</v>
      </c>
      <c r="J23"/>
      <c r="K23"/>
      <c r="L23"/>
      <c r="N23" s="100"/>
      <c r="O23" s="100"/>
    </row>
    <row r="24" spans="2:16" ht="15.75" x14ac:dyDescent="0.25">
      <c r="B24" s="1" t="s">
        <v>104</v>
      </c>
      <c r="C24" s="3">
        <v>76142.85714285713</v>
      </c>
      <c r="D24" s="3">
        <f t="shared" si="1"/>
        <v>80711.428571428565</v>
      </c>
      <c r="F24" s="32" t="s">
        <v>104</v>
      </c>
      <c r="G24" s="23">
        <v>1</v>
      </c>
      <c r="H24" s="63">
        <f t="shared" si="2"/>
        <v>80711.428571428565</v>
      </c>
      <c r="J24" s="109" t="s">
        <v>129</v>
      </c>
      <c r="K24" s="109"/>
      <c r="L24" s="33"/>
      <c r="N24" s="100"/>
      <c r="O24" s="100"/>
    </row>
    <row r="25" spans="2:16" ht="15.75" x14ac:dyDescent="0.2">
      <c r="B25" s="1" t="s">
        <v>105</v>
      </c>
      <c r="C25" s="3">
        <v>84000</v>
      </c>
      <c r="D25" s="3">
        <f t="shared" si="1"/>
        <v>89040</v>
      </c>
      <c r="F25" s="32" t="s">
        <v>105</v>
      </c>
      <c r="G25" s="23">
        <v>1</v>
      </c>
      <c r="H25" s="63">
        <f t="shared" si="2"/>
        <v>89040</v>
      </c>
      <c r="J25" s="80" t="s">
        <v>128</v>
      </c>
      <c r="K25" s="34">
        <f>'MHRC Budget'!$K$20</f>
        <v>102</v>
      </c>
      <c r="L25" s="48"/>
      <c r="N25" s="100"/>
      <c r="O25" s="100"/>
    </row>
    <row r="26" spans="2:16" ht="15.75" x14ac:dyDescent="0.2">
      <c r="B26" s="1" t="s">
        <v>106</v>
      </c>
      <c r="C26" s="3">
        <v>79497.399999999994</v>
      </c>
      <c r="D26" s="3">
        <f t="shared" si="1"/>
        <v>84267.243999999992</v>
      </c>
      <c r="F26" s="32" t="s">
        <v>106</v>
      </c>
      <c r="G26" s="23">
        <v>1</v>
      </c>
      <c r="H26" s="63">
        <f t="shared" si="2"/>
        <v>84267.243999999992</v>
      </c>
      <c r="J26" s="58" t="s">
        <v>166</v>
      </c>
      <c r="K26" s="57">
        <f>K21*(1+0.09)</f>
        <v>15831122.329600001</v>
      </c>
      <c r="L26" s="48"/>
      <c r="N26" s="100"/>
      <c r="O26" s="100"/>
    </row>
    <row r="27" spans="2:16" ht="15.75" x14ac:dyDescent="0.25">
      <c r="B27" s="1" t="s">
        <v>57</v>
      </c>
      <c r="C27" s="3">
        <v>100672</v>
      </c>
      <c r="D27" s="3">
        <f t="shared" si="1"/>
        <v>106712.32000000001</v>
      </c>
      <c r="F27" s="32" t="s">
        <v>57</v>
      </c>
      <c r="G27" s="23">
        <v>2</v>
      </c>
      <c r="H27" s="63">
        <f t="shared" si="2"/>
        <v>213424.64000000001</v>
      </c>
      <c r="J27" s="59" t="s">
        <v>107</v>
      </c>
      <c r="K27" s="24">
        <f>K26/K25/365</f>
        <v>425.22488126779479</v>
      </c>
    </row>
    <row r="28" spans="2:16" x14ac:dyDescent="0.2">
      <c r="B28" s="1" t="s">
        <v>95</v>
      </c>
      <c r="C28" s="3">
        <v>59774</v>
      </c>
      <c r="D28" s="3">
        <f t="shared" si="1"/>
        <v>63360.44</v>
      </c>
      <c r="F28" s="32" t="s">
        <v>95</v>
      </c>
      <c r="G28" s="23">
        <v>5</v>
      </c>
      <c r="H28" s="63">
        <f t="shared" si="2"/>
        <v>316802.2</v>
      </c>
    </row>
    <row r="29" spans="2:16" x14ac:dyDescent="0.2">
      <c r="B29" s="1" t="s">
        <v>60</v>
      </c>
      <c r="C29" s="3">
        <v>46420.192000000003</v>
      </c>
      <c r="D29" s="3">
        <f t="shared" si="1"/>
        <v>49205.403520000007</v>
      </c>
      <c r="F29" s="32" t="s">
        <v>60</v>
      </c>
      <c r="G29" s="23">
        <v>2</v>
      </c>
      <c r="H29" s="63">
        <f t="shared" si="2"/>
        <v>98410.807040000014</v>
      </c>
      <c r="P29" s="8"/>
    </row>
    <row r="30" spans="2:16" ht="15.75" x14ac:dyDescent="0.2">
      <c r="F30" s="86" t="s">
        <v>52</v>
      </c>
      <c r="G30" s="87">
        <f>SUM(G20:G29)</f>
        <v>16</v>
      </c>
      <c r="H30" s="88">
        <f>SUM(H20:H29)</f>
        <v>1425918.6686114287</v>
      </c>
      <c r="J30" s="108" t="s">
        <v>126</v>
      </c>
      <c r="K30" s="108"/>
    </row>
    <row r="31" spans="2:16" ht="15.75" x14ac:dyDescent="0.25">
      <c r="F31" s="28" t="s">
        <v>61</v>
      </c>
      <c r="G31" s="30">
        <f>G30+G17</f>
        <v>50</v>
      </c>
      <c r="H31" s="65">
        <f>H30+H17</f>
        <v>5538402.7886114288</v>
      </c>
      <c r="J31" s="59" t="s">
        <v>167</v>
      </c>
      <c r="K31" s="95">
        <f>H61</f>
        <v>8078659.2569031436</v>
      </c>
    </row>
    <row r="32" spans="2:16" ht="15.75" x14ac:dyDescent="0.25">
      <c r="G32" s="6"/>
      <c r="H32" s="11"/>
      <c r="J32" s="59" t="s">
        <v>87</v>
      </c>
      <c r="K32" s="44">
        <v>60</v>
      </c>
    </row>
    <row r="33" spans="6:13" ht="15.75" x14ac:dyDescent="0.25">
      <c r="F33" s="39" t="s">
        <v>118</v>
      </c>
      <c r="G33" s="20"/>
      <c r="H33" s="20"/>
      <c r="J33" s="59" t="s">
        <v>89</v>
      </c>
      <c r="K33" s="45">
        <f>K32*365</f>
        <v>21900</v>
      </c>
    </row>
    <row r="34" spans="6:13" ht="15.75" x14ac:dyDescent="0.25">
      <c r="F34" s="110" t="s">
        <v>62</v>
      </c>
      <c r="G34" s="111"/>
      <c r="H34" s="63">
        <v>12521</v>
      </c>
      <c r="J34" s="59" t="s">
        <v>54</v>
      </c>
      <c r="K34" s="79">
        <f>K31/K33</f>
        <v>368.88855054352251</v>
      </c>
    </row>
    <row r="35" spans="6:13" x14ac:dyDescent="0.2">
      <c r="F35" s="110" t="s">
        <v>63</v>
      </c>
      <c r="G35" s="111"/>
      <c r="H35" s="63">
        <v>727</v>
      </c>
      <c r="K35" s="76"/>
    </row>
    <row r="36" spans="6:13" x14ac:dyDescent="0.2">
      <c r="F36" s="110" t="s">
        <v>64</v>
      </c>
      <c r="G36" s="111"/>
      <c r="H36" s="63">
        <v>15017</v>
      </c>
      <c r="K36" s="76"/>
    </row>
    <row r="37" spans="6:13" ht="15.75" x14ac:dyDescent="0.25">
      <c r="F37" s="110" t="s">
        <v>65</v>
      </c>
      <c r="G37" s="111"/>
      <c r="H37" s="63">
        <v>57548</v>
      </c>
      <c r="J37" s="70"/>
      <c r="K37" s="106" t="s">
        <v>123</v>
      </c>
      <c r="L37" s="106"/>
    </row>
    <row r="38" spans="6:13" ht="47.25" x14ac:dyDescent="0.25">
      <c r="F38" s="110" t="s">
        <v>66</v>
      </c>
      <c r="G38" s="111"/>
      <c r="H38" s="63">
        <v>392339</v>
      </c>
      <c r="J38" s="97" t="s">
        <v>131</v>
      </c>
      <c r="K38" s="77" t="s">
        <v>132</v>
      </c>
      <c r="L38" s="77" t="s">
        <v>139</v>
      </c>
    </row>
    <row r="39" spans="6:13" x14ac:dyDescent="0.2">
      <c r="F39" s="110" t="s">
        <v>67</v>
      </c>
      <c r="G39" s="111"/>
      <c r="H39" s="63">
        <v>15541</v>
      </c>
      <c r="J39" s="73">
        <f>K25</f>
        <v>102</v>
      </c>
      <c r="K39" s="71">
        <f>J39-L39</f>
        <v>42</v>
      </c>
      <c r="L39" s="72">
        <v>60</v>
      </c>
    </row>
    <row r="40" spans="6:13" x14ac:dyDescent="0.2">
      <c r="F40" s="110" t="s">
        <v>68</v>
      </c>
      <c r="G40" s="111"/>
      <c r="H40" s="63">
        <v>1869</v>
      </c>
      <c r="J40" s="75">
        <f>K27</f>
        <v>425.22488126779479</v>
      </c>
      <c r="K40" s="75">
        <f>K27</f>
        <v>425.22488126779479</v>
      </c>
      <c r="L40" s="75">
        <f>K34</f>
        <v>368.88855054352251</v>
      </c>
    </row>
    <row r="41" spans="6:13" x14ac:dyDescent="0.2">
      <c r="F41" s="110" t="s">
        <v>69</v>
      </c>
      <c r="G41" s="111"/>
      <c r="H41" s="63">
        <v>31841</v>
      </c>
      <c r="J41" s="75">
        <f>J40*J39*365</f>
        <v>15831122.329600001</v>
      </c>
      <c r="K41" s="75">
        <f>K39*K40*365</f>
        <v>6518697.4298352934</v>
      </c>
      <c r="L41" s="75">
        <f>ROUND(L39*L40*365,2)</f>
        <v>8078659.2599999998</v>
      </c>
    </row>
    <row r="42" spans="6:13" x14ac:dyDescent="0.2">
      <c r="F42" s="110" t="s">
        <v>70</v>
      </c>
      <c r="G42" s="111"/>
      <c r="H42" s="63">
        <v>147945</v>
      </c>
      <c r="K42" s="4"/>
      <c r="L42" s="4"/>
    </row>
    <row r="43" spans="6:13" ht="15.75" x14ac:dyDescent="0.25">
      <c r="F43" s="110" t="s">
        <v>71</v>
      </c>
      <c r="G43" s="111"/>
      <c r="H43" s="63">
        <v>69394</v>
      </c>
      <c r="J43" s="31" t="s">
        <v>130</v>
      </c>
      <c r="K43" s="31"/>
      <c r="L43" s="81">
        <f>J41</f>
        <v>15831122.329600001</v>
      </c>
    </row>
    <row r="44" spans="6:13" x14ac:dyDescent="0.2">
      <c r="F44" s="110" t="s">
        <v>72</v>
      </c>
      <c r="G44" s="111"/>
      <c r="H44" s="63">
        <v>1564</v>
      </c>
      <c r="L44" s="3"/>
    </row>
    <row r="45" spans="6:13" ht="15.75" x14ac:dyDescent="0.25">
      <c r="F45" s="110" t="s">
        <v>73</v>
      </c>
      <c r="G45" s="111"/>
      <c r="H45" s="63">
        <v>458761</v>
      </c>
      <c r="J45" s="78" t="s">
        <v>127</v>
      </c>
      <c r="K45" s="78"/>
      <c r="L45" s="82">
        <f>SUM(K41:L41)</f>
        <v>14597356.689835293</v>
      </c>
    </row>
    <row r="46" spans="6:13" x14ac:dyDescent="0.2">
      <c r="F46" s="110" t="s">
        <v>74</v>
      </c>
      <c r="G46" s="111"/>
      <c r="H46" s="63">
        <v>113324</v>
      </c>
      <c r="L46" s="3"/>
    </row>
    <row r="47" spans="6:13" ht="15.75" x14ac:dyDescent="0.25">
      <c r="F47" s="110" t="s">
        <v>75</v>
      </c>
      <c r="G47" s="111"/>
      <c r="H47" s="63">
        <v>17928</v>
      </c>
      <c r="J47" s="39" t="s">
        <v>168</v>
      </c>
      <c r="K47" s="39"/>
      <c r="L47" s="83">
        <f>SUM(L45:L46)-L43</f>
        <v>-1233765.6397647075</v>
      </c>
      <c r="M47"/>
    </row>
    <row r="48" spans="6:13" ht="15.75" x14ac:dyDescent="0.25">
      <c r="F48" s="110" t="s">
        <v>76</v>
      </c>
      <c r="G48" s="111"/>
      <c r="H48" s="63">
        <v>8008</v>
      </c>
      <c r="J48"/>
      <c r="K48"/>
      <c r="L48"/>
    </row>
    <row r="49" spans="6:12" ht="15.75" x14ac:dyDescent="0.25">
      <c r="F49" s="110" t="s">
        <v>77</v>
      </c>
      <c r="G49" s="111"/>
      <c r="H49" s="63">
        <v>0</v>
      </c>
      <c r="L49"/>
    </row>
    <row r="50" spans="6:12" ht="15.75" x14ac:dyDescent="0.25">
      <c r="F50" s="110" t="s">
        <v>78</v>
      </c>
      <c r="G50" s="111"/>
      <c r="H50" s="63">
        <v>7326</v>
      </c>
      <c r="L50"/>
    </row>
    <row r="51" spans="6:12" x14ac:dyDescent="0.2">
      <c r="F51" s="110" t="s">
        <v>79</v>
      </c>
      <c r="G51" s="111"/>
      <c r="H51" s="63">
        <v>175251</v>
      </c>
    </row>
    <row r="52" spans="6:12" x14ac:dyDescent="0.2">
      <c r="F52" s="110" t="s">
        <v>80</v>
      </c>
      <c r="G52" s="111"/>
      <c r="H52" s="63">
        <v>15410</v>
      </c>
    </row>
    <row r="53" spans="6:12" x14ac:dyDescent="0.2">
      <c r="F53" s="110" t="s">
        <v>81</v>
      </c>
      <c r="G53" s="111"/>
      <c r="H53" s="63">
        <v>9105</v>
      </c>
    </row>
    <row r="54" spans="6:12" x14ac:dyDescent="0.2">
      <c r="F54" s="110" t="s">
        <v>82</v>
      </c>
      <c r="G54" s="111"/>
      <c r="H54" s="63">
        <v>11232</v>
      </c>
    </row>
    <row r="55" spans="6:12" x14ac:dyDescent="0.2">
      <c r="F55" s="110" t="s">
        <v>83</v>
      </c>
      <c r="G55" s="111"/>
      <c r="H55" s="63">
        <v>37766</v>
      </c>
    </row>
    <row r="56" spans="6:12" x14ac:dyDescent="0.2">
      <c r="F56" s="110" t="s">
        <v>84</v>
      </c>
      <c r="G56" s="111"/>
      <c r="H56" s="63">
        <v>886</v>
      </c>
    </row>
    <row r="57" spans="6:12" ht="15.75" x14ac:dyDescent="0.25">
      <c r="F57" s="28" t="s">
        <v>108</v>
      </c>
      <c r="G57" s="30"/>
      <c r="H57" s="29">
        <f>SUM(H34:H56)</f>
        <v>1601303</v>
      </c>
    </row>
    <row r="59" spans="6:12" x14ac:dyDescent="0.2">
      <c r="F59" s="110" t="s">
        <v>157</v>
      </c>
      <c r="G59" s="111"/>
      <c r="H59" s="40">
        <f>(H31+H34+H37+H38+H39+H40+H41+H42+H47+H48+H52+H53+H54)*0.15</f>
        <v>938953.46829171432</v>
      </c>
    </row>
    <row r="60" spans="6:12" x14ac:dyDescent="0.2">
      <c r="G60" s="6"/>
      <c r="H60" s="11"/>
    </row>
    <row r="61" spans="6:12" ht="15.75" x14ac:dyDescent="0.2">
      <c r="F61" s="25" t="s">
        <v>120</v>
      </c>
      <c r="G61" s="26"/>
      <c r="H61" s="27">
        <f>H59+H57+H31</f>
        <v>8078659.2569031436</v>
      </c>
    </row>
    <row r="62" spans="6:12" x14ac:dyDescent="0.2">
      <c r="F62" s="33" t="s">
        <v>138</v>
      </c>
      <c r="G62" s="6"/>
      <c r="H62" s="11"/>
    </row>
    <row r="63" spans="6:12" x14ac:dyDescent="0.2">
      <c r="G63" s="6"/>
      <c r="H63" s="11"/>
    </row>
    <row r="64" spans="6:12" ht="15.75" x14ac:dyDescent="0.25">
      <c r="F64" s="39" t="s">
        <v>119</v>
      </c>
      <c r="G64" s="35"/>
      <c r="H64" s="43"/>
    </row>
    <row r="65" spans="6:8" ht="15.75" x14ac:dyDescent="0.25">
      <c r="F65" s="39" t="s">
        <v>121</v>
      </c>
      <c r="G65" s="35"/>
      <c r="H65" s="43"/>
    </row>
    <row r="66" spans="6:8" ht="22.5" customHeight="1" x14ac:dyDescent="0.2"/>
    <row r="92" ht="6" customHeight="1" x14ac:dyDescent="0.2"/>
    <row r="94" ht="6" customHeight="1" x14ac:dyDescent="0.2"/>
  </sheetData>
  <sortState xmlns:xlrd2="http://schemas.microsoft.com/office/spreadsheetml/2017/richdata2" ref="F20:H29">
    <sortCondition descending="1" ref="H22:H29"/>
  </sortState>
  <mergeCells count="38">
    <mergeCell ref="B2:D3"/>
    <mergeCell ref="J1:L3"/>
    <mergeCell ref="N4:O4"/>
    <mergeCell ref="J7:L7"/>
    <mergeCell ref="N15:O26"/>
    <mergeCell ref="F41:G41"/>
    <mergeCell ref="F42:G42"/>
    <mergeCell ref="F53:G53"/>
    <mergeCell ref="F43:G43"/>
    <mergeCell ref="F44:G44"/>
    <mergeCell ref="F45:G45"/>
    <mergeCell ref="F46:G46"/>
    <mergeCell ref="F47:G47"/>
    <mergeCell ref="F34:G34"/>
    <mergeCell ref="F56:G56"/>
    <mergeCell ref="F59:G59"/>
    <mergeCell ref="F48:G48"/>
    <mergeCell ref="F49:G49"/>
    <mergeCell ref="F50:G50"/>
    <mergeCell ref="F51:G51"/>
    <mergeCell ref="F52:G52"/>
    <mergeCell ref="F35:G35"/>
    <mergeCell ref="F36:G36"/>
    <mergeCell ref="F37:G37"/>
    <mergeCell ref="F54:G54"/>
    <mergeCell ref="F55:G55"/>
    <mergeCell ref="F38:G38"/>
    <mergeCell ref="F39:G39"/>
    <mergeCell ref="F40:G40"/>
    <mergeCell ref="N8:N9"/>
    <mergeCell ref="O8:O9"/>
    <mergeCell ref="K37:L37"/>
    <mergeCell ref="N1:O2"/>
    <mergeCell ref="N11:O11"/>
    <mergeCell ref="N14:O14"/>
    <mergeCell ref="J30:K30"/>
    <mergeCell ref="J24:K24"/>
    <mergeCell ref="J4:L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a4ec37-0ce8-4fb3-84ea-7aa5b0cb7e5b" xsi:nil="true"/>
    <TaxCatchAll xmlns="e690c43f-217e-4fd1-aa45-92b7f9324d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9CDF266B426C42AD254D6E791B3E05" ma:contentTypeVersion="13" ma:contentTypeDescription="Create a new document." ma:contentTypeScope="" ma:versionID="8b28ea7efccc3b4c6c13e46aadb689d4">
  <xsd:schema xmlns:xsd="http://www.w3.org/2001/XMLSchema" xmlns:xs="http://www.w3.org/2001/XMLSchema" xmlns:p="http://schemas.microsoft.com/office/2006/metadata/properties" xmlns:ns2="6ea4ec37-0ce8-4fb3-84ea-7aa5b0cb7e5b" xmlns:ns3="e690c43f-217e-4fd1-aa45-92b7f9324dee" targetNamespace="http://schemas.microsoft.com/office/2006/metadata/properties" ma:root="true" ma:fieldsID="a28708b22470d32e8526c784ab6a595f" ns2:_="" ns3:_="">
    <xsd:import namespace="6ea4ec37-0ce8-4fb3-84ea-7aa5b0cb7e5b"/>
    <xsd:import namespace="e690c43f-217e-4fd1-aa45-92b7f9324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4ec37-0ce8-4fb3-84ea-7aa5b0cb7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5" nillable="true" ma:displayName="Image Tags_0" ma:hidden="true" ma:internalName="lcf76f155ced4ddcb4097134ff3c332f">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90c43f-217e-4fd1-aa45-92b7f9324de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166d09e-f062-4012-b786-b50b7d95bc6b}" ma:internalName="TaxCatchAll" ma:showField="CatchAllData" ma:web="e690c43f-217e-4fd1-aa45-92b7f9324d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097BC-1980-41D4-BD1A-4D4C85D8A96F}">
  <ds:schemaRefs>
    <ds:schemaRef ds:uri="http://www.w3.org/XML/1998/namespace"/>
    <ds:schemaRef ds:uri="http://schemas.microsoft.com/office/2006/documentManagement/types"/>
    <ds:schemaRef ds:uri="http://purl.org/dc/terms/"/>
    <ds:schemaRef ds:uri="http://purl.org/dc/dcmitype/"/>
    <ds:schemaRef ds:uri="6ea4ec37-0ce8-4fb3-84ea-7aa5b0cb7e5b"/>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690c43f-217e-4fd1-aa45-92b7f9324dee"/>
  </ds:schemaRefs>
</ds:datastoreItem>
</file>

<file path=customXml/itemProps2.xml><?xml version="1.0" encoding="utf-8"?>
<ds:datastoreItem xmlns:ds="http://schemas.openxmlformats.org/officeDocument/2006/customXml" ds:itemID="{B8AEA3EF-01DC-46CB-99ED-AB3CDD0F9FBB}">
  <ds:schemaRefs>
    <ds:schemaRef ds:uri="http://schemas.microsoft.com/sharepoint/v3/contenttype/forms"/>
  </ds:schemaRefs>
</ds:datastoreItem>
</file>

<file path=customXml/itemProps3.xml><?xml version="1.0" encoding="utf-8"?>
<ds:datastoreItem xmlns:ds="http://schemas.openxmlformats.org/officeDocument/2006/customXml" ds:itemID="{4B975715-578C-4D99-A532-D3316A8E9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4ec37-0ce8-4fb3-84ea-7aa5b0cb7e5b"/>
    <ds:schemaRef ds:uri="e690c43f-217e-4fd1-aa45-92b7f9324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Determining Allowable FFE</vt:lpstr>
      <vt:lpstr>FFE Budget</vt:lpstr>
      <vt:lpstr>MHRC Staffing Considerations</vt:lpstr>
      <vt:lpstr>MHRC Budget</vt:lpstr>
    </vt:vector>
  </TitlesOfParts>
  <Manager/>
  <Company>County of Tulare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Caceres</dc:creator>
  <cp:keywords/>
  <dc:description/>
  <cp:lastModifiedBy>Ryan Caceres</cp:lastModifiedBy>
  <cp:revision/>
  <dcterms:created xsi:type="dcterms:W3CDTF">2024-09-11T18:04:03Z</dcterms:created>
  <dcterms:modified xsi:type="dcterms:W3CDTF">2025-11-06T19:13:48Z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0x010100359CDF266B426C42AD254D6E791B3E05</vt:lpwstr>
  </property>
  <property fmtid="{D5CDD505-2E9C-101B-9397-08002B2CF9AE}" pid="3" name="MediaServiceImageTags">
    <vt:lpwstr/>
  </property>
</Properties>
</file>