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drawings/drawing4.xml" ContentType="application/vnd.openxmlformats-officedocument.drawing+xml"/>
  <Override PartName="/xl/drawings/drawing5.xml" ContentType="application/vnd.openxmlformats-officedocument.drawing+xml"/>
  <Override PartName="/xl/tables/table2.xml" ContentType="application/vnd.openxmlformats-officedocument.spreadsheetml.table+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tables/table3.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12"/>
  <workbookPr/>
  <mc:AlternateContent xmlns:mc="http://schemas.openxmlformats.org/markup-compatibility/2006">
    <mc:Choice Requires="x15">
      <x15ac:absPath xmlns:x15ac="http://schemas.microsoft.com/office/spreadsheetml/2010/11/ac" url="https://calmhsa.sharepoint.com/sites/BehavioralHealthTransformation/Behavioral Health Transformation Documents/Behavioral Health Transformation Documents/BHT Individual Service Level data (ISL)/ISL - Fiscal/Housing Provider Rate Setting/"/>
    </mc:Choice>
  </mc:AlternateContent>
  <xr:revisionPtr revIDLastSave="11070" documentId="8_{01D810BE-086D-445A-B644-2004929CDB3B}" xr6:coauthVersionLast="47" xr6:coauthVersionMax="47" xr10:uidLastSave="{718300C2-D96A-4224-8F6A-DA67565D7A27}"/>
  <bookViews>
    <workbookView minimized="1" xWindow="2250" yWindow="2250" windowWidth="28800" windowHeight="15345" tabRatio="804" firstSheet="6" activeTab="6" xr2:uid="{00000000-000D-0000-FFFF-FFFF00000000}"/>
  </bookViews>
  <sheets>
    <sheet name="About This Workbook" sheetId="21" r:id="rId1"/>
    <sheet name="Provider Profile" sheetId="1" r:id="rId2"/>
    <sheet name="Salary &amp; Benefits" sheetId="4" r:id="rId3"/>
    <sheet name="Overhead" sheetId="2" r:id="rId4"/>
    <sheet name="Utilization" sheetId="11" r:id="rId5"/>
    <sheet name="Utilization Data Mapping" sheetId="22" r:id="rId6"/>
    <sheet name="Base Rates" sheetId="18" r:id="rId7"/>
    <sheet name="Housing Svcs Cost Supplement" sheetId="20" r:id="rId8"/>
    <sheet name="HUD Rates" sheetId="19" r:id="rId9"/>
    <sheet name="Allowability" sheetId="15" state="hidden" r:id="rId10"/>
    <sheet name="Actions" sheetId="16" state="hidden" r:id="rId11"/>
  </sheets>
  <definedNames>
    <definedName name="_xlnm._FilterDatabase" localSheetId="3" hidden="1">Overhead!$A$22:$P$22</definedName>
    <definedName name="bed_cnt" localSheetId="7">'Housing Svcs Cost Supplement'!$L$34:$L$39</definedName>
    <definedName name="bed_cnt">'Base Rates'!$L$34:$L$39</definedName>
    <definedName name="bed_rel" localSheetId="7">'Housing Svcs Cost Supplement'!$J$34:$J$39</definedName>
    <definedName name="bed_rel">'Base Rates'!$J$34:$J$39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33" i="18" l="1"/>
  <c r="G28" i="4"/>
  <c r="G29" i="4"/>
  <c r="G30" i="4"/>
  <c r="G31" i="4"/>
  <c r="L28" i="4" l="1" a="1"/>
  <c r="L28" i="4" s="1"/>
  <c r="J35" i="20"/>
  <c r="E35" i="20"/>
  <c r="I34" i="20"/>
  <c r="J34" i="20" s="1"/>
  <c r="E34" i="20"/>
  <c r="N33" i="20"/>
  <c r="I34" i="18"/>
  <c r="J34" i="18" s="1"/>
  <c r="D36" i="16" l="1"/>
  <c r="D85" i="16" s="1"/>
  <c r="J35" i="18" l="1"/>
  <c r="E35" i="18"/>
  <c r="E34" i="18"/>
  <c r="B21" i="1" l="1" a="1"/>
  <c r="C19" i="11"/>
  <c r="C8" i="4"/>
  <c r="C7" i="4"/>
  <c r="C21" i="11"/>
  <c r="C20" i="11"/>
  <c r="J17" i="2"/>
  <c r="H17" i="2"/>
  <c r="E42" i="20" l="1" a="1"/>
  <c r="E42" i="20" s="1"/>
  <c r="E42" i="18" a="1"/>
  <c r="E42" i="18" s="1"/>
  <c r="E115" i="20" a="1"/>
  <c r="E115" i="20" s="1"/>
  <c r="L21" i="1" a="1"/>
  <c r="L21" i="1" s="1"/>
  <c r="M21" i="1" s="1" a="1"/>
  <c r="M21" i="1" s="1"/>
  <c r="F24" i="11"/>
  <c r="N27" i="4" a="1"/>
  <c r="M28" i="4" s="1" a="1"/>
  <c r="M28" i="4" s="1"/>
  <c r="E61" i="20" a="1"/>
  <c r="E61" i="20" s="1"/>
  <c r="E43" i="20" s="1" a="1"/>
  <c r="E43" i="20" s="1"/>
  <c r="E55" i="20" a="1"/>
  <c r="E41" i="20" a="1"/>
  <c r="K27" i="19" a="1"/>
  <c r="F25" i="11"/>
  <c r="F47" i="11"/>
  <c r="F69" i="11"/>
  <c r="F91" i="11"/>
  <c r="F113" i="11"/>
  <c r="F135" i="11"/>
  <c r="F157" i="11"/>
  <c r="F72" i="11"/>
  <c r="F138" i="11"/>
  <c r="F73" i="11"/>
  <c r="F117" i="11"/>
  <c r="F52" i="11"/>
  <c r="F96" i="11"/>
  <c r="F32" i="11"/>
  <c r="F142" i="11"/>
  <c r="F99" i="11"/>
  <c r="F34" i="11"/>
  <c r="F122" i="11"/>
  <c r="F101" i="11"/>
  <c r="F36" i="11"/>
  <c r="F37" i="11"/>
  <c r="F147" i="11"/>
  <c r="F104" i="11"/>
  <c r="F61" i="11"/>
  <c r="F127" i="11"/>
  <c r="F40" i="11"/>
  <c r="F128" i="11"/>
  <c r="F85" i="11"/>
  <c r="F42" i="11"/>
  <c r="F65" i="11"/>
  <c r="F66" i="11"/>
  <c r="F132" i="11"/>
  <c r="F111" i="11"/>
  <c r="F90" i="11"/>
  <c r="F156" i="11"/>
  <c r="F26" i="11"/>
  <c r="F48" i="11"/>
  <c r="F70" i="11"/>
  <c r="F92" i="11"/>
  <c r="F114" i="11"/>
  <c r="F136" i="11"/>
  <c r="F158" i="11"/>
  <c r="F50" i="11"/>
  <c r="F94" i="11"/>
  <c r="F29" i="11"/>
  <c r="F139" i="11"/>
  <c r="F74" i="11"/>
  <c r="F118" i="11"/>
  <c r="F54" i="11"/>
  <c r="F98" i="11"/>
  <c r="F55" i="11"/>
  <c r="F121" i="11"/>
  <c r="F56" i="11"/>
  <c r="F35" i="11"/>
  <c r="F58" i="11"/>
  <c r="F146" i="11"/>
  <c r="F103" i="11"/>
  <c r="F38" i="11"/>
  <c r="F126" i="11"/>
  <c r="F105" i="11"/>
  <c r="F149" i="11"/>
  <c r="F84" i="11"/>
  <c r="F41" i="11"/>
  <c r="F129" i="11"/>
  <c r="F64" i="11"/>
  <c r="F152" i="11"/>
  <c r="F109" i="11"/>
  <c r="F131" i="11"/>
  <c r="F44" i="11"/>
  <c r="F154" i="11"/>
  <c r="F133" i="11"/>
  <c r="F68" i="11"/>
  <c r="F27" i="11"/>
  <c r="F49" i="11"/>
  <c r="F71" i="11"/>
  <c r="F93" i="11"/>
  <c r="F115" i="11"/>
  <c r="F137" i="11"/>
  <c r="F28" i="11"/>
  <c r="F116" i="11"/>
  <c r="F51" i="11"/>
  <c r="F95" i="11"/>
  <c r="F30" i="11"/>
  <c r="F140" i="11"/>
  <c r="F76" i="11"/>
  <c r="F120" i="11"/>
  <c r="F77" i="11"/>
  <c r="F143" i="11"/>
  <c r="F78" i="11"/>
  <c r="F144" i="11"/>
  <c r="F57" i="11"/>
  <c r="F123" i="11"/>
  <c r="F80" i="11"/>
  <c r="F124" i="11"/>
  <c r="F59" i="11"/>
  <c r="F125" i="11"/>
  <c r="F82" i="11"/>
  <c r="F148" i="11"/>
  <c r="F39" i="11"/>
  <c r="F62" i="11"/>
  <c r="F150" i="11"/>
  <c r="F107" i="11"/>
  <c r="F151" i="11"/>
  <c r="F108" i="11"/>
  <c r="F130" i="11"/>
  <c r="F43" i="11"/>
  <c r="F153" i="11"/>
  <c r="F88" i="11"/>
  <c r="F89" i="11"/>
  <c r="F155" i="11"/>
  <c r="F46" i="11"/>
  <c r="F145" i="11"/>
  <c r="F45" i="11"/>
  <c r="F112" i="11"/>
  <c r="F31" i="11"/>
  <c r="F53" i="11"/>
  <c r="F75" i="11"/>
  <c r="F97" i="11"/>
  <c r="F119" i="11"/>
  <c r="F141" i="11"/>
  <c r="F33" i="11"/>
  <c r="F100" i="11"/>
  <c r="F79" i="11"/>
  <c r="F102" i="11"/>
  <c r="F81" i="11"/>
  <c r="F60" i="11"/>
  <c r="F83" i="11"/>
  <c r="F106" i="11"/>
  <c r="F63" i="11"/>
  <c r="F86" i="11"/>
  <c r="F87" i="11"/>
  <c r="F110" i="11"/>
  <c r="F67" i="11"/>
  <c r="F134" i="11"/>
  <c r="O20" i="1" a="1"/>
  <c r="E55" i="18" a="1"/>
  <c r="E115" i="18" a="1"/>
  <c r="E61" i="18" a="1"/>
  <c r="E41" i="18" a="1"/>
  <c r="E20" i="2" a="1"/>
  <c r="B21" i="1"/>
  <c r="N27" i="4" l="1"/>
  <c r="O20" i="1"/>
  <c r="E45" i="20" a="1"/>
  <c r="E45" i="20" s="1"/>
  <c r="E45" i="18" a="1"/>
  <c r="E45" i="18" s="1"/>
  <c r="E41" i="20"/>
  <c r="E100" i="20" s="1" a="1"/>
  <c r="E100" i="20" s="1"/>
  <c r="E55" i="20"/>
  <c r="E54" i="20" s="1" a="1"/>
  <c r="E54" i="20" s="1"/>
  <c r="K27" i="19"/>
  <c r="O27" i="19" s="1" a="1"/>
  <c r="E55" i="18"/>
  <c r="E62" i="18" s="1" a="1"/>
  <c r="E62" i="18" s="1"/>
  <c r="E41" i="18"/>
  <c r="E100" i="18" s="1" a="1"/>
  <c r="E100" i="18" s="1"/>
  <c r="E61" i="18"/>
  <c r="E43" i="18" s="1" a="1"/>
  <c r="E115" i="18"/>
  <c r="E128" i="18" s="1" a="1"/>
  <c r="E128" i="18" s="1"/>
  <c r="E20" i="2"/>
  <c r="E124" i="18" l="1" a="1"/>
  <c r="E124" i="18" s="1"/>
  <c r="L27" i="19" a="1"/>
  <c r="L27" i="19" s="1"/>
  <c r="E53" i="20" a="1"/>
  <c r="E44" i="20" a="1"/>
  <c r="Q27" i="19" a="1"/>
  <c r="Q27" i="19" s="1"/>
  <c r="N27" i="19" a="1"/>
  <c r="N27" i="19" s="1"/>
  <c r="P27" i="19" a="1"/>
  <c r="P27" i="19" s="1"/>
  <c r="E62" i="20" a="1"/>
  <c r="M27" i="19" a="1"/>
  <c r="M27" i="19" s="1"/>
  <c r="E52" i="20" a="1"/>
  <c r="E52" i="20" s="1"/>
  <c r="E107" i="20" a="1"/>
  <c r="E107" i="20" s="1"/>
  <c r="E114" i="20" a="1"/>
  <c r="E114" i="20" s="1"/>
  <c r="O27" i="19"/>
  <c r="E122" i="20" a="1"/>
  <c r="E122" i="20" s="1"/>
  <c r="E72" i="20" a="1"/>
  <c r="E72" i="20" s="1"/>
  <c r="E127" i="18" a="1"/>
  <c r="E127" i="18" s="1"/>
  <c r="E126" i="18" a="1"/>
  <c r="E126" i="18" s="1"/>
  <c r="E125" i="18" a="1"/>
  <c r="E125" i="18" s="1"/>
  <c r="E123" i="18" a="1"/>
  <c r="E123" i="18" s="1"/>
  <c r="E91" i="18" a="1"/>
  <c r="E91" i="18" s="1"/>
  <c r="E144" i="18" a="1"/>
  <c r="E144" i="18" s="1"/>
  <c r="E107" i="18" a="1"/>
  <c r="E107" i="18" s="1"/>
  <c r="E137" i="18" a="1"/>
  <c r="E137" i="18" s="1"/>
  <c r="E114" i="18" a="1"/>
  <c r="E114" i="18" s="1"/>
  <c r="E54" i="18" a="1"/>
  <c r="E54" i="18" s="1"/>
  <c r="E53" i="18" a="1"/>
  <c r="E72" i="18" a="1"/>
  <c r="E72" i="18" s="1"/>
  <c r="E52" i="18" a="1"/>
  <c r="E52" i="18" s="1"/>
  <c r="E43" i="18"/>
  <c r="E62" i="20" l="1"/>
  <c r="E53" i="20"/>
  <c r="E68" i="20" s="1" a="1"/>
  <c r="E68" i="20" s="1"/>
  <c r="E70" i="20" s="1" a="1"/>
  <c r="E70" i="20" s="1"/>
  <c r="E71" i="20" s="1" a="1"/>
  <c r="E71" i="20" s="1"/>
  <c r="E44" i="20"/>
  <c r="E46" i="20" s="1" a="1"/>
  <c r="E46" i="20" s="1"/>
  <c r="I37" i="20"/>
  <c r="J37" i="20" s="1"/>
  <c r="I38" i="20"/>
  <c r="J38" i="20" s="1"/>
  <c r="I39" i="18"/>
  <c r="J39" i="18" s="1"/>
  <c r="I36" i="18"/>
  <c r="J36" i="18" s="1"/>
  <c r="I37" i="18"/>
  <c r="J37" i="18" s="1"/>
  <c r="I36" i="20"/>
  <c r="J36" i="20" s="1"/>
  <c r="I38" i="18"/>
  <c r="J38" i="18" s="1"/>
  <c r="I39" i="20"/>
  <c r="J39" i="20" s="1"/>
  <c r="E81" i="20" a="1"/>
  <c r="E44" i="18" a="1"/>
  <c r="E44" i="18" s="1"/>
  <c r="E53" i="18"/>
  <c r="E68" i="18" s="1" a="1"/>
  <c r="E68" i="18" s="1"/>
  <c r="E70" i="18" s="1" a="1"/>
  <c r="E70" i="18" s="1"/>
  <c r="E71" i="18" s="1" a="1"/>
  <c r="E83" i="18" a="1"/>
  <c r="E81" i="18" a="1"/>
  <c r="E48" i="20" l="1" a="1"/>
  <c r="E48" i="20" s="1"/>
  <c r="E83" i="20" a="1"/>
  <c r="E91" i="20" a="1"/>
  <c r="E91" i="20" s="1"/>
  <c r="E81" i="20"/>
  <c r="E89" i="20" s="1" a="1"/>
  <c r="E89" i="20" s="1"/>
  <c r="E46" i="18" a="1"/>
  <c r="E81" i="18"/>
  <c r="E82" i="18" s="1" a="1"/>
  <c r="E82" i="18" s="1"/>
  <c r="E83" i="18"/>
  <c r="E90" i="18" s="1" a="1"/>
  <c r="E90" i="18" s="1"/>
  <c r="E71" i="18"/>
  <c r="E83" i="20" l="1"/>
  <c r="E90" i="20" s="1" a="1"/>
  <c r="E90" i="20" s="1"/>
  <c r="E49" i="20" a="1"/>
  <c r="E49" i="20" s="1"/>
  <c r="E50" i="20" s="1" a="1"/>
  <c r="E50" i="20" s="1"/>
  <c r="E46" i="18"/>
  <c r="E48" i="18" s="1" a="1"/>
  <c r="E48" i="18" s="1"/>
  <c r="E82" i="20" a="1"/>
  <c r="E82" i="20" s="1"/>
  <c r="E89" i="18" a="1"/>
  <c r="E89" i="18" s="1"/>
  <c r="E51" i="20" l="1" a="1"/>
  <c r="E49" i="18" a="1"/>
  <c r="E49" i="18" s="1"/>
  <c r="E50" i="18" s="1" a="1"/>
  <c r="E50" i="18" s="1"/>
  <c r="E51" i="18" s="1" a="1"/>
  <c r="E51" i="20" l="1"/>
  <c r="E73" i="20" s="1" a="1"/>
  <c r="E51" i="18"/>
  <c r="E73" i="18" s="1" a="1"/>
  <c r="E73" i="18" s="1"/>
  <c r="E92" i="18" l="1" a="1"/>
  <c r="E92" i="18" s="1"/>
  <c r="E92" i="20" a="1"/>
  <c r="E92" i="20" s="1"/>
  <c r="E93" i="20" s="1" a="1"/>
  <c r="E73" i="20"/>
  <c r="E74" i="20" s="1" a="1"/>
  <c r="E74" i="18" a="1"/>
  <c r="E93" i="20" l="1"/>
  <c r="E101" i="20" s="1" a="1"/>
  <c r="E74" i="20"/>
  <c r="E74" i="18"/>
  <c r="E93" i="18" a="1"/>
  <c r="E101" i="20" l="1"/>
  <c r="E116" i="20" s="1" a="1"/>
  <c r="E93" i="18"/>
  <c r="E101" i="18" s="1" a="1"/>
  <c r="E108" i="20" l="1" a="1"/>
  <c r="E108" i="20" s="1"/>
  <c r="E116" i="20"/>
  <c r="E101" i="18"/>
  <c r="E116" i="18" s="1" a="1"/>
  <c r="E116" i="18" s="1"/>
  <c r="E123" i="20" l="1" a="1"/>
  <c r="E123" i="20" s="1"/>
  <c r="E130" i="18" a="1"/>
  <c r="E130" i="18" s="1"/>
  <c r="E108" i="18" a="1"/>
  <c r="E138" i="18" l="1" a="1"/>
  <c r="E138" i="18" s="1"/>
  <c r="E108" i="18"/>
  <c r="E145" i="18" l="1" a="1"/>
  <c r="E145" i="1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tc={59A2231C-9F7F-46A2-9842-2DA5E603F56A}</author>
    <author>James Piekut</author>
  </authors>
  <commentList>
    <comment ref="D18" authorId="0" shapeId="0" xr:uid="{59A2231C-9F7F-46A2-9842-2DA5E603F56A}">
      <text>
        <t>[Threaded comment]
Your version of Excel allows you to read this threaded comment; however, any edits to it will get removed if the file is opened in a newer version of Excel. Learn more: https://go.microsoft.com/fwlink/?linkid=870924
Comment:
    Change to talk through the revenue offsets to set rates</t>
      </text>
    </comment>
    <comment ref="A116" authorId="1" shapeId="0" xr:uid="{AB6D361A-482C-4F28-AFF5-A3CA71900F33}">
      <text>
        <r>
          <rPr>
            <sz val="8"/>
            <color indexed="81"/>
            <rFont val="Tahoma"/>
            <family val="2"/>
          </rPr>
          <t>100% fully adjusts costs to reflect the zip code; 0% ignores zip code; %'s in between are a blend.</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<sst xmlns="http://schemas.openxmlformats.org/spreadsheetml/2006/main" count="6087" uniqueCount="432">
  <si>
    <t>CALMHSA HOUSING PROVIDER RATE SETTING TOOL | ABOUT THIS WORKBOOK</t>
  </si>
  <si>
    <t>WORKBOOK OVERALL PURPOSE</t>
  </si>
  <si>
    <t xml:space="preserve">The CalMHSA Housing Provider Rate Setting Tool is designed to support the development of housing-related rates by organizing the provider, cost, utilization, and reference information needed to calculate the Base Rates and Housing Service Supplement Rates in a consistent and transparent manner. This will also support preparation for housing providers and counties for the upcoming Individual Service Level (ISL) data requirement. </t>
  </si>
  <si>
    <t>This workbook is organized as a step-by-step tool. Each tab title identifies its corresponding workbook step, and the yellow numbered section headers within each tab provide additional guidance on the sequence of inputs, assumptions, and outputs.</t>
  </si>
  <si>
    <t>This tool is intended to capture county-contracted housing-related activities only. Treatment services should not be included in any part of this workbook, including staffing, overhead, utilization, or rate calculations.</t>
  </si>
  <si>
    <t>In addition to supporting rate development, this workbook is intended to help counties and housing providers organize key housing cost and utilization data in a structured format that may also support BHSA planning, reporting, and preparation for future Individual Service Level (ISL) data requirements.</t>
  </si>
  <si>
    <t>WHO COMPLETES THIS WORKBOOK</t>
  </si>
  <si>
    <t>This workbook includes tabs intended for both the housing provider and the county.</t>
  </si>
  <si>
    <r>
      <t>Light blue tabs</t>
    </r>
    <r>
      <rPr>
        <sz val="11"/>
        <color theme="1" tint="0.34998626667073579"/>
        <rFont val="Milligram"/>
      </rPr>
      <t xml:space="preserve"> indicate information to be completed by the </t>
    </r>
    <r>
      <rPr>
        <b/>
        <sz val="11"/>
        <color theme="1" tint="0.34998626667073579"/>
        <rFont val="Milligram"/>
      </rPr>
      <t>housing provider</t>
    </r>
    <r>
      <rPr>
        <sz val="11"/>
        <color theme="1" tint="0.34998626667073579"/>
        <rFont val="Milligram"/>
      </rPr>
      <t>.</t>
    </r>
  </si>
  <si>
    <r>
      <t>Light pink tabs</t>
    </r>
    <r>
      <rPr>
        <sz val="11"/>
        <color theme="1" tint="0.34998626667073579"/>
        <rFont val="Milligram"/>
      </rPr>
      <t xml:space="preserve"> indicate information to be completed or reviewed by the </t>
    </r>
    <r>
      <rPr>
        <b/>
        <sz val="11"/>
        <color theme="1" tint="0.34998626667073579"/>
        <rFont val="Milligram"/>
      </rPr>
      <t>county</t>
    </r>
    <r>
      <rPr>
        <sz val="11"/>
        <color theme="1" tint="0.34998626667073579"/>
        <rFont val="Milligram"/>
      </rPr>
      <t>.</t>
    </r>
  </si>
  <si>
    <t>Users should follow the instructions provided on each tab and enter data only in the designated input cells.</t>
  </si>
  <si>
    <t>WORKBOOK TABS</t>
  </si>
  <si>
    <t>This workbook includes the following tabs, in order:</t>
  </si>
  <si>
    <t>About This Workbook</t>
  </si>
  <si>
    <t>Provides an overview of the workbook, its purpose, tab structure, and general instructions.</t>
  </si>
  <si>
    <t>Provider Profile</t>
  </si>
  <si>
    <t>Enter provider and contract information, including the contract period, site information, contracted beds, and operational unit mix.</t>
  </si>
  <si>
    <t>Salary &amp; Benefits</t>
  </si>
  <si>
    <t>Enter staffing information, including positions, salary and benefits, FTE allocation, Housing Operations %, Supportive Services %, and site affiliation.</t>
  </si>
  <si>
    <t>Overhead</t>
  </si>
  <si>
    <t>Enter annual facility and operating costs by site or as shared / rolled up expenses, as applicable.</t>
  </si>
  <si>
    <t>Utilization</t>
  </si>
  <si>
    <t>Enter housing occupancy detail for the contract period, including room-level stay information and occupied bed days.</t>
  </si>
  <si>
    <t>Utilization Data Mapping</t>
  </si>
  <si>
    <t>Complete only if the provider’s system-generated report does not align with the structure of the Utilization tab and manual entry is not feasible. This tab is used to document how a source report may be mapped to the required utilization fields.</t>
  </si>
  <si>
    <t>Base Rates</t>
  </si>
  <si>
    <t>Summarizes the housing base rate calculation using the provider, staffing, overhead, utilization, and assumption inputs entered elsewhere in the workbook.</t>
  </si>
  <si>
    <t>Housing Service Supplement</t>
  </si>
  <si>
    <t>Summarizes the Housing Service Supplement rate calculation and related outputs.</t>
  </si>
  <si>
    <t>HUD Rates</t>
  </si>
  <si>
    <t>Provides the HUD Small Area Fair Market Rent (SAFMR) reference rates used in the workbook for ZIP code-based housing rate comparisons and limits.</t>
  </si>
  <si>
    <t>GENERAL INSTRUCTIONS</t>
  </si>
  <si>
    <t>1. Complete the workbook in tab order unless otherwise instructed.</t>
  </si>
  <si>
    <t>2. Follow the instructions provided on each tab.</t>
  </si>
  <si>
    <t>3. Enter data only in designated input cells.</t>
  </si>
  <si>
    <t>4. Use data for the applicable contract or reporting period shown in the workbook.</t>
  </si>
  <si>
    <t>5. Enter only county-contracted housing-related activities and costs in this workbook.</t>
  </si>
  <si>
    <t>6. DO NOT INCLUDE TREATMENT SERVICES in any tab, field, calculation, or supporting input.</t>
  </si>
  <si>
    <t>7. Do not overwrite formulas, validation cells, or protected / reference sections.</t>
  </si>
  <si>
    <t>8. Retain supporting documentation for all significant assumptions, cost inputs, staffing allocations, and utilization data used in the workbook.</t>
  </si>
  <si>
    <t>9. Refer to the Definitions section within each tab for explanations of key terms, field namings, and workbook-specific terminology used in that section.</t>
  </si>
  <si>
    <t>WORKBOOK COLOR AND INPUT GUIDE</t>
  </si>
  <si>
    <t>Yellow Numbered Headers</t>
  </si>
  <si>
    <t>Represent the overall workbook steps and help guide users through the rate-setting process.</t>
  </si>
  <si>
    <t>Tab Step Numbers</t>
  </si>
  <si>
    <t>Each tab title identifies its corresponding step in the overall workbook process.</t>
  </si>
  <si>
    <t>Light Blue Inputs</t>
  </si>
  <si>
    <t>Indicate housing provider-required input.</t>
  </si>
  <si>
    <t>Light Pink Inputs</t>
  </si>
  <si>
    <t>Indicate county-required input or assumptions.</t>
  </si>
  <si>
    <t>Blacked-Out Cells</t>
  </si>
  <si>
    <t>Indicate cells that should not be completed based on the workbook logic.</t>
  </si>
  <si>
    <t>Validation Checks</t>
  </si>
  <si>
    <t>Certain tabs include validation columns, checkmarks, or other indicators to confirm that entries are complete and totals are accurate.</t>
  </si>
  <si>
    <t>IMPORTANT NOTES</t>
  </si>
  <si>
    <r>
      <rPr>
        <sz val="11"/>
        <color theme="1" tint="0.34998626667073579"/>
        <rFont val="Aptos Narrow"/>
        <family val="2"/>
        <charset val="1"/>
      </rPr>
      <t>•</t>
    </r>
    <r>
      <rPr>
        <sz val="11"/>
        <color theme="1" tint="0.34998626667073579"/>
        <rFont val="Milligram"/>
      </rPr>
      <t xml:space="preserve"> This workbook is limited to county-contracted housing-related activities, costs, and utilization.</t>
    </r>
  </si>
  <si>
    <r>
      <rPr>
        <sz val="11"/>
        <color theme="1" tint="0.34998626667073579"/>
        <rFont val="Aptos Narrow"/>
        <family val="2"/>
        <charset val="1"/>
      </rPr>
      <t>•</t>
    </r>
    <r>
      <rPr>
        <sz val="11"/>
        <color theme="1" tint="0.34998626667073579"/>
        <rFont val="Milligram"/>
        <family val="2"/>
        <charset val="1"/>
      </rPr>
      <t xml:space="preserve"> Treatment services are out of scope for this tool and should not be entered anywhere in the workbook.</t>
    </r>
  </si>
  <si>
    <r>
      <rPr>
        <sz val="11"/>
        <color theme="1" tint="0.34998626667073579"/>
        <rFont val="Aptos Narrow"/>
        <family val="2"/>
        <charset val="1"/>
      </rPr>
      <t xml:space="preserve">• </t>
    </r>
    <r>
      <rPr>
        <sz val="11"/>
        <color theme="1" tint="0.34998626667073579"/>
        <rFont val="Milligram"/>
      </rPr>
      <t>Site columns and site order may be driven by the Provider Profile tab. If site order is changed there after data has been entered elsewhere, related data should also be reviewed and realigned as needed.</t>
    </r>
  </si>
  <si>
    <t>• The workbook includes both input tabs and calculation / reference tabs. Users should only edit fields intended for input.</t>
  </si>
  <si>
    <t>• The HUD Rates tab is primarily a reference tab and should not be edited unless updating the HUD SAFMR source data.</t>
  </si>
  <si>
    <r>
      <rPr>
        <sz val="11"/>
        <color theme="1" tint="0.34998626667073579"/>
        <rFont val="Aptos Narrow"/>
        <family val="2"/>
        <charset val="1"/>
      </rPr>
      <t>•</t>
    </r>
    <r>
      <rPr>
        <sz val="11"/>
        <color theme="1" tint="0.34998626667073579"/>
        <rFont val="Milligram"/>
      </rPr>
      <t xml:space="preserve"> The structured data captured in this workbook may help support county and provider readiness for more detailed BHSA-related reporting and future ISL / individual-level data needs.</t>
    </r>
  </si>
  <si>
    <t>FINAL REVIEW</t>
  </si>
  <si>
    <t>Before finalizing the workbook, confirm that:</t>
  </si>
  <si>
    <r>
      <rPr>
        <sz val="11"/>
        <color theme="1" tint="0.34998626667073579"/>
        <rFont val="Aptos Narrow"/>
        <family val="2"/>
        <charset val="1"/>
      </rPr>
      <t>•</t>
    </r>
    <r>
      <rPr>
        <sz val="11"/>
        <color theme="1" tint="0.34998626667073579"/>
        <rFont val="Milligram"/>
      </rPr>
      <t xml:space="preserve"> All required tabs have been completed,</t>
    </r>
  </si>
  <si>
    <t>• All required input fields are populated,</t>
  </si>
  <si>
    <t>• Validation checks show expected results,</t>
  </si>
  <si>
    <t>• Site allocations and percentages total correctly, and</t>
  </si>
  <si>
    <t>• The data entered is supported by the provider’s underlying documentation.</t>
  </si>
  <si>
    <t>CONTACT</t>
  </si>
  <si>
    <r>
      <t>For questions regarding the</t>
    </r>
    <r>
      <rPr>
        <b/>
        <sz val="11"/>
        <color theme="1" tint="0.34998626667073579"/>
        <rFont val="Milligram"/>
      </rPr>
      <t xml:space="preserve"> </t>
    </r>
    <r>
      <rPr>
        <b/>
        <sz val="11"/>
        <color theme="1"/>
        <rFont val="Calibri"/>
        <family val="2"/>
        <scheme val="minor"/>
      </rPr>
      <t>CalMHSA Housing Provider Rate Setting Tool</t>
    </r>
    <r>
      <rPr>
        <sz val="11"/>
        <color theme="1"/>
        <rFont val="Calibri"/>
        <family val="2"/>
        <scheme val="minor"/>
      </rPr>
      <t xml:space="preserve">, including data entry, rate-setting assumptions, workbook functionality, or technical support, please contact </t>
    </r>
    <r>
      <rPr>
        <b/>
        <sz val="11"/>
        <color theme="1"/>
        <rFont val="Calibri"/>
        <family val="2"/>
        <scheme val="minor"/>
      </rPr>
      <t>CalMHSA</t>
    </r>
    <r>
      <rPr>
        <sz val="11"/>
        <color theme="1"/>
        <rFont val="Calibri"/>
        <family val="2"/>
        <scheme val="minor"/>
      </rPr>
      <t xml:space="preserve"> at </t>
    </r>
    <r>
      <rPr>
        <b/>
        <sz val="11"/>
        <color theme="1"/>
        <rFont val="Calibri"/>
        <family val="2"/>
        <scheme val="minor"/>
      </rPr>
      <t>BHFA@calmhsa.org</t>
    </r>
    <r>
      <rPr>
        <sz val="11"/>
        <color theme="1"/>
        <rFont val="Calibri"/>
        <family val="2"/>
        <scheme val="minor"/>
      </rPr>
      <t>.</t>
    </r>
  </si>
  <si>
    <t>Housing Provider Rate Setting Tool | Step 1: Provider Profile</t>
  </si>
  <si>
    <r>
      <t xml:space="preserve">PURPOSE: </t>
    </r>
    <r>
      <rPr>
        <sz val="11"/>
        <color theme="1" tint="0.34998626667073579"/>
        <rFont val="Milligram"/>
      </rPr>
      <t>Enter each Permanent Supportive Housing (PSH) site's contracted bed capacity and operational unit mix for the contract period. This tab checks whether the unit configuration supports the total beds entered.</t>
    </r>
  </si>
  <si>
    <t>1. PROVIDER INFO</t>
  </si>
  <si>
    <t>DEFINITIONS</t>
  </si>
  <si>
    <t>HOW TO COMPLETE THIS TAB</t>
  </si>
  <si>
    <t>Provider Name:</t>
  </si>
  <si>
    <t>ABC Housing</t>
  </si>
  <si>
    <t>Number of Sites:</t>
  </si>
  <si>
    <t>Start Date:</t>
  </si>
  <si>
    <t>End Date:</t>
  </si>
  <si>
    <t>2. OPERATIONAL UNIT MIX</t>
  </si>
  <si>
    <t>Units</t>
  </si>
  <si>
    <t>Bedrooms</t>
  </si>
  <si>
    <t>Site Name</t>
  </si>
  <si>
    <t>Zip Code</t>
  </si>
  <si>
    <t>Total Beds</t>
  </si>
  <si>
    <r>
      <t>SRO</t>
    </r>
    <r>
      <rPr>
        <b/>
        <vertAlign val="superscript"/>
        <sz val="11"/>
        <color theme="1"/>
        <rFont val="Milligram"/>
      </rPr>
      <t>1</t>
    </r>
  </si>
  <si>
    <r>
      <t>Efficiency</t>
    </r>
    <r>
      <rPr>
        <b/>
        <vertAlign val="superscript"/>
        <sz val="11"/>
        <color theme="1"/>
        <rFont val="Milligram"/>
      </rPr>
      <t>2</t>
    </r>
  </si>
  <si>
    <t>Bed Check</t>
  </si>
  <si>
    <t>Site Group</t>
  </si>
  <si>
    <t>Ridgeline Manor</t>
  </si>
  <si>
    <t>Noble Residences</t>
  </si>
  <si>
    <t>Meadow Lanes</t>
  </si>
  <si>
    <t>Smart House</t>
  </si>
  <si>
    <t>Perk Place</t>
  </si>
  <si>
    <t>Streetside Hill</t>
  </si>
  <si>
    <t>Lakeview Terrace</t>
  </si>
  <si>
    <t>Brown House</t>
  </si>
  <si>
    <t>Constellation Park</t>
  </si>
  <si>
    <t>High Rise Apartments</t>
  </si>
  <si>
    <t xml:space="preserve">Housing Provider Rate Setting Tool | Step 2: Salary &amp; Benefits Allocation </t>
  </si>
  <si>
    <r>
      <t xml:space="preserve">PURPOSE: </t>
    </r>
    <r>
      <rPr>
        <sz val="11"/>
        <color theme="1" tint="0.34998626667073579"/>
        <rFont val="Milligram"/>
      </rPr>
      <t>Enter staff costs, FTEs, time split, and site allocation information for the report period for all staff included in the rate, including both</t>
    </r>
    <r>
      <rPr>
        <b/>
        <sz val="11"/>
        <color theme="1" tint="0.34998626667073579"/>
        <rFont val="Milligram"/>
      </rPr>
      <t xml:space="preserve"> direct staff and indirect/administrative staff</t>
    </r>
    <r>
      <rPr>
        <sz val="11"/>
        <color theme="1" tint="0.34998626667073579"/>
        <rFont val="Milligram"/>
      </rPr>
      <t>. This tab is used to allocate staffing across Housing Operations and Housing Supportive Services</t>
    </r>
  </si>
  <si>
    <t>REVIEW PERIOD</t>
  </si>
  <si>
    <t>From:</t>
  </si>
  <si>
    <t>To:</t>
  </si>
  <si>
    <t>3. STAFFING PROFILE</t>
  </si>
  <si>
    <t>4. SITE ALLOCATION GRID</t>
  </si>
  <si>
    <t>Note: The Housing Operations and Supportive Services percentages must equal to 100%.</t>
  </si>
  <si>
    <r>
      <t xml:space="preserve">Note: Complete only for staff marked </t>
    </r>
    <r>
      <rPr>
        <b/>
        <sz val="9"/>
        <color theme="1" tint="0.34998626667073579"/>
        <rFont val="Milligram"/>
      </rPr>
      <t xml:space="preserve">Multi-House (fill out allocation grid). </t>
    </r>
    <r>
      <rPr>
        <sz val="9"/>
        <color theme="1" tint="0.34998626667073579"/>
        <rFont val="Milligram"/>
      </rPr>
      <t>Percentages in each row must total 100%.</t>
    </r>
  </si>
  <si>
    <t>Employee Name</t>
  </si>
  <si>
    <t>Position</t>
  </si>
  <si>
    <t>FTEs to County Housing Program</t>
  </si>
  <si>
    <r>
      <t>Housing Operations</t>
    </r>
    <r>
      <rPr>
        <b/>
        <vertAlign val="superscript"/>
        <sz val="11"/>
        <color theme="0"/>
        <rFont val="Milligram"/>
      </rPr>
      <t>1</t>
    </r>
    <r>
      <rPr>
        <b/>
        <sz val="11"/>
        <color theme="0"/>
        <rFont val="Milligram"/>
      </rPr>
      <t xml:space="preserve"> %</t>
    </r>
  </si>
  <si>
    <r>
      <t>Housing Supportive Services</t>
    </r>
    <r>
      <rPr>
        <b/>
        <vertAlign val="superscript"/>
        <sz val="11"/>
        <color theme="0"/>
        <rFont val="Milligram"/>
      </rPr>
      <t>2</t>
    </r>
    <r>
      <rPr>
        <b/>
        <sz val="11"/>
        <color theme="0"/>
        <rFont val="Milligram"/>
      </rPr>
      <t xml:space="preserve"> %</t>
    </r>
  </si>
  <si>
    <t>Site Affiliation</t>
  </si>
  <si>
    <t>Hire Date</t>
  </si>
  <si>
    <t>Termination Date</t>
  </si>
  <si>
    <t>Total = 100%?</t>
  </si>
  <si>
    <t>Jane Doe</t>
  </si>
  <si>
    <t>CEO</t>
  </si>
  <si>
    <t>None - Distribute Across Sites</t>
  </si>
  <si>
    <t>John Smith</t>
  </si>
  <si>
    <t>Resident Advisor</t>
  </si>
  <si>
    <t>Multi-House (fill out allocation grid)</t>
  </si>
  <si>
    <t>Mike Jones</t>
  </si>
  <si>
    <t>Case Worker</t>
  </si>
  <si>
    <t>Granite House</t>
  </si>
  <si>
    <t>Liz Wood</t>
  </si>
  <si>
    <t>Benefits Educator</t>
  </si>
  <si>
    <t>Lake Arthur</t>
  </si>
  <si>
    <t>Housing Provider Rate Setting Tool | Step 3: Overhead Allocation</t>
  </si>
  <si>
    <r>
      <t xml:space="preserve">PURPOSE: </t>
    </r>
    <r>
      <rPr>
        <sz val="11"/>
        <color theme="1" tint="0.34998626667073579"/>
        <rFont val="Milligram"/>
      </rPr>
      <t>Enter annual non-staff facility and operating costs for the contract period, including both site-specific expenses and shared expenses allocated across facilities.</t>
    </r>
  </si>
  <si>
    <t>5. ANNUAL COSTS</t>
  </si>
  <si>
    <t>Review Period    | From:</t>
  </si>
  <si>
    <r>
      <t>Site Specific Expenses</t>
    </r>
    <r>
      <rPr>
        <vertAlign val="superscript"/>
        <sz val="11"/>
        <rFont val="Milligram"/>
      </rPr>
      <t>1</t>
    </r>
  </si>
  <si>
    <t>Facility Costs</t>
  </si>
  <si>
    <r>
      <t>Rent Bundle Status</t>
    </r>
    <r>
      <rPr>
        <vertAlign val="superscript"/>
        <sz val="11"/>
        <color theme="1"/>
        <rFont val="Milligram"/>
      </rPr>
      <t>2</t>
    </r>
  </si>
  <si>
    <t>Occupancy / Property Carrying Costs</t>
  </si>
  <si>
    <t>Include</t>
  </si>
  <si>
    <t>Rent / Lease – Land, Building, Units</t>
  </si>
  <si>
    <t>HOA Fees</t>
  </si>
  <si>
    <t>Parking Fees (Leased Spaces)</t>
  </si>
  <si>
    <t>Property Taxes</t>
  </si>
  <si>
    <t>Permits, Licenses &amp; Inspections</t>
  </si>
  <si>
    <t>Depreciation - Building</t>
  </si>
  <si>
    <t>Maintenance, Repairs &amp; Turnover</t>
  </si>
  <si>
    <t>Repairs / Maintenance (Building/Grounds)</t>
  </si>
  <si>
    <t>Appliance Repair / Replacement</t>
  </si>
  <si>
    <t>Keys / Rekeying / Lock Changes</t>
  </si>
  <si>
    <t>Unit Turnover / Make‑Ready</t>
  </si>
  <si>
    <t>Property Operations</t>
  </si>
  <si>
    <t>Property Management Fees</t>
  </si>
  <si>
    <t>Security Services</t>
  </si>
  <si>
    <t>Janitorial Services</t>
  </si>
  <si>
    <t>Landscaping / Groundskeeping</t>
  </si>
  <si>
    <t>Pest Control</t>
  </si>
  <si>
    <t>Laundry Services</t>
  </si>
  <si>
    <t>Utilities (Trash, Water, Electric, Gas, Sewage)</t>
  </si>
  <si>
    <t>Utilities - Cable, WiFi (Resident Use)</t>
  </si>
  <si>
    <t>Not Included</t>
  </si>
  <si>
    <t>Equipment (Purchases/Rental/Lease)</t>
  </si>
  <si>
    <t>Equipment Maintenance</t>
  </si>
  <si>
    <t>Depreciation – Equipment</t>
  </si>
  <si>
    <t>Furniture &amp; Fixtures (Beds, Dressers, Common Area)</t>
  </si>
  <si>
    <t>Food (Resident/Program)</t>
  </si>
  <si>
    <t>Vehicle Leases</t>
  </si>
  <si>
    <t>Depreciation – Vehicles</t>
  </si>
  <si>
    <t>Gas / Oil / Vehicle Maintenance</t>
  </si>
  <si>
    <t>Vehicle Registration &amp; Fees</t>
  </si>
  <si>
    <t>Supplies (Facility &amp; Unit Operations)</t>
  </si>
  <si>
    <t>Safety Supplies</t>
  </si>
  <si>
    <t>Housing Supplies (Unit/Campus supplies)</t>
  </si>
  <si>
    <t>Tenant Support Program</t>
  </si>
  <si>
    <t>Program Supplies (Incentives, Groups, etc.)</t>
  </si>
  <si>
    <t>Interpretation/Translation Services</t>
  </si>
  <si>
    <t>Transportation</t>
  </si>
  <si>
    <t>&lt;insert line item&gt;</t>
  </si>
  <si>
    <t>Human Resources (HR) &amp; Workforce Support</t>
  </si>
  <si>
    <t>Staff Recruiting / Background Checks / Fingerprinting</t>
  </si>
  <si>
    <t>Staff Training / Professional Development</t>
  </si>
  <si>
    <t>Overtime / On‑Call / Differential Pay</t>
  </si>
  <si>
    <t>Payroll Taxes</t>
  </si>
  <si>
    <t>Workers’ Compensation</t>
  </si>
  <si>
    <t>Professional HR Services (contracted)</t>
  </si>
  <si>
    <t>General Administration (G&amp;A)</t>
  </si>
  <si>
    <t>Accounting / Bookkeeping</t>
  </si>
  <si>
    <t>Bank Fees / Merchant Fees</t>
  </si>
  <si>
    <t>IT Services / Software Licenses</t>
  </si>
  <si>
    <t>Internet / WiFi (Staff Use)</t>
  </si>
  <si>
    <t>Hardware (Computers, Printers, etc.)</t>
  </si>
  <si>
    <t>Phones / Mobile Devices</t>
  </si>
  <si>
    <t>Insurance (Property)</t>
  </si>
  <si>
    <t>Insurance (Liability)</t>
  </si>
  <si>
    <t>Insurance (Auto)</t>
  </si>
  <si>
    <t>Membership Dues</t>
  </si>
  <si>
    <t>Publications &amp; Legal Notices</t>
  </si>
  <si>
    <t>Printing / Postage</t>
  </si>
  <si>
    <t>Office Supplies</t>
  </si>
  <si>
    <t>Business Taxes (non-property)</t>
  </si>
  <si>
    <t>Interest Expense</t>
  </si>
  <si>
    <t>Eviction Filing Fees / Court Fees</t>
  </si>
  <si>
    <t>Regulatory &amp; Compliance</t>
  </si>
  <si>
    <t>Licensing / Certification Fees</t>
  </si>
  <si>
    <t>Compliance Costs (Policies, Monitoring, Required Postings)</t>
  </si>
  <si>
    <t>Resident Screening</t>
  </si>
  <si>
    <t>Other - Enter Line Items</t>
  </si>
  <si>
    <t>Housing Provider Rate Setting Tool | Step 4: Utilization Details</t>
  </si>
  <si>
    <r>
      <t xml:space="preserve">PURPOSE: </t>
    </r>
    <r>
      <rPr>
        <sz val="11"/>
        <color theme="1" tint="0.34998626667073579"/>
        <rFont val="Milligram"/>
      </rPr>
      <t xml:space="preserve">Enter one row for each room stay during the contract period. This tab is used to calculate occupied bed days per site. </t>
    </r>
  </si>
  <si>
    <t>6. HOUSING OCCUPANCY DETAILS</t>
  </si>
  <si>
    <t>Provider</t>
  </si>
  <si>
    <t>Room ID</t>
  </si>
  <si>
    <r>
      <t>Room / Unit Type</t>
    </r>
    <r>
      <rPr>
        <b/>
        <vertAlign val="superscript"/>
        <sz val="11"/>
        <color theme="0"/>
        <rFont val="Milligram"/>
      </rPr>
      <t>1</t>
    </r>
  </si>
  <si>
    <t>Admit Date</t>
  </si>
  <si>
    <t>Discharge Date</t>
  </si>
  <si>
    <r>
      <t>Occupied Bed Days</t>
    </r>
    <r>
      <rPr>
        <b/>
        <vertAlign val="superscript"/>
        <sz val="11"/>
        <color theme="0"/>
        <rFont val="Milligram"/>
      </rPr>
      <t>2</t>
    </r>
  </si>
  <si>
    <t>Site</t>
  </si>
  <si>
    <t>Efficiency</t>
  </si>
  <si>
    <t>Housing Provider Rate Setting Tool | Optional Step 5: Utilization Data Mapping</t>
  </si>
  <si>
    <r>
      <t xml:space="preserve">PURPOSE: </t>
    </r>
    <r>
      <rPr>
        <sz val="11"/>
        <color theme="1" tint="0.34998626667073579"/>
        <rFont val="Milligram"/>
      </rPr>
      <t xml:space="preserve">Use this tab to document how the housing provider's source report maps to the required fields in the Utilization tab when the source system is unable to match the workbook structure exactly. </t>
    </r>
  </si>
  <si>
    <t>[Copy Sample Excel Report Here]</t>
  </si>
  <si>
    <t>Housing Provider Rate Setting Tool | Step 6: Housing Base Rate Calculation</t>
  </si>
  <si>
    <r>
      <t xml:space="preserve">PURPOSE: </t>
    </r>
    <r>
      <rPr>
        <sz val="11"/>
        <color theme="1" tint="0.34998626667073579"/>
        <rFont val="Milligram"/>
      </rPr>
      <t xml:space="preserve">This tab summarizes the housing rate calculation by site using the cost, utilization, allocation, and unit-mix inputs entered elsewhere in the workbook. </t>
    </r>
  </si>
  <si>
    <t>HOW TO USE THIS TAB</t>
  </si>
  <si>
    <t>REFERENCES</t>
  </si>
  <si>
    <t xml:space="preserve">DHCS Transitional Rent Payment Methodology: </t>
  </si>
  <si>
    <t>https://www.dhcs.ca.gov/services/Documents/DirectedPymts/Transitional-Rent-Payment-Methodology.pdf</t>
  </si>
  <si>
    <t>7. BASE RATE CALCULATIONS</t>
  </si>
  <si>
    <r>
      <t>Relativities</t>
    </r>
    <r>
      <rPr>
        <vertAlign val="superscript"/>
        <sz val="11"/>
        <color theme="1"/>
        <rFont val="Milligram"/>
      </rPr>
      <t>8</t>
    </r>
    <r>
      <rPr>
        <sz val="11"/>
        <color theme="1"/>
        <rFont val="Milligram"/>
      </rPr>
      <t xml:space="preserve"> (Reference Only)</t>
    </r>
  </si>
  <si>
    <r>
      <t>Days / Month</t>
    </r>
    <r>
      <rPr>
        <vertAlign val="superscript"/>
        <sz val="11"/>
        <color theme="1"/>
        <rFont val="Milligram"/>
      </rPr>
      <t>5</t>
    </r>
  </si>
  <si>
    <r>
      <t>Base Period</t>
    </r>
    <r>
      <rPr>
        <vertAlign val="superscript"/>
        <sz val="11"/>
        <color theme="1"/>
        <rFont val="Milligram"/>
      </rPr>
      <t>1</t>
    </r>
  </si>
  <si>
    <r>
      <t>Forecast Period</t>
    </r>
    <r>
      <rPr>
        <vertAlign val="superscript"/>
        <sz val="11"/>
        <color theme="1"/>
        <rFont val="Milligram"/>
      </rPr>
      <t>2</t>
    </r>
  </si>
  <si>
    <t>Per Unit</t>
  </si>
  <si>
    <t>Per Bed</t>
  </si>
  <si>
    <t>% of SAFMR</t>
  </si>
  <si>
    <t>Beds</t>
  </si>
  <si>
    <t>SRO</t>
  </si>
  <si>
    <r>
      <t>SAFMR Limit</t>
    </r>
    <r>
      <rPr>
        <vertAlign val="superscript"/>
        <sz val="11"/>
        <color theme="1"/>
        <rFont val="Milligram"/>
      </rPr>
      <t>6</t>
    </r>
  </si>
  <si>
    <t>Yes</t>
  </si>
  <si>
    <t>← Selecting "yes" limits rates</t>
  </si>
  <si>
    <r>
      <t>Annual Inflation</t>
    </r>
    <r>
      <rPr>
        <vertAlign val="superscript"/>
        <sz val="11"/>
        <color theme="1"/>
        <rFont val="Milligram"/>
      </rPr>
      <t>3</t>
    </r>
  </si>
  <si>
    <r>
      <t>Profit</t>
    </r>
    <r>
      <rPr>
        <vertAlign val="superscript"/>
        <sz val="11"/>
        <color theme="1"/>
        <rFont val="Milligram"/>
      </rPr>
      <t>4</t>
    </r>
  </si>
  <si>
    <r>
      <t>Daily Divisor</t>
    </r>
    <r>
      <rPr>
        <vertAlign val="superscript"/>
        <sz val="11"/>
        <color theme="1"/>
        <rFont val="Milligram"/>
      </rPr>
      <t>7</t>
    </r>
  </si>
  <si>
    <t>← The prescribed number of days to arrive at the per diem calculation</t>
  </si>
  <si>
    <t>Housing</t>
  </si>
  <si>
    <t>Costs</t>
  </si>
  <si>
    <t>Grouping</t>
  </si>
  <si>
    <t>Allocation</t>
  </si>
  <si>
    <t>Salaries &amp; Benefits</t>
  </si>
  <si>
    <t>Total Expenses</t>
  </si>
  <si>
    <r>
      <t>Expenses Adjustment</t>
    </r>
    <r>
      <rPr>
        <vertAlign val="superscript"/>
        <sz val="11"/>
        <color theme="1"/>
        <rFont val="Milligram"/>
      </rPr>
      <t>9</t>
    </r>
  </si>
  <si>
    <t>Adjusted Expenses</t>
  </si>
  <si>
    <t>Forecast (Trended) Expenses</t>
  </si>
  <si>
    <t>Profit</t>
  </si>
  <si>
    <t>Fully Loaded Expenses + Profit</t>
  </si>
  <si>
    <t>Bed Days</t>
  </si>
  <si>
    <t>Occupancy</t>
  </si>
  <si>
    <r>
      <t>Occupancy Adjustment</t>
    </r>
    <r>
      <rPr>
        <vertAlign val="superscript"/>
        <sz val="11"/>
        <color theme="1"/>
        <rFont val="Milligram"/>
      </rPr>
      <t>9</t>
    </r>
  </si>
  <si>
    <t>Adjusted Occupancy</t>
  </si>
  <si>
    <t>Adjusted Bed Days</t>
  </si>
  <si>
    <t>Monthly Rate Per Bed</t>
  </si>
  <si>
    <t>Fully Monthly Rate</t>
  </si>
  <si>
    <t>Grouped</t>
  </si>
  <si>
    <t>Beds by Group</t>
  </si>
  <si>
    <t>Mix Factor</t>
  </si>
  <si>
    <t>Monthly Rates Per Bed</t>
  </si>
  <si>
    <t>Ungrouped</t>
  </si>
  <si>
    <t>Mix Adjusted</t>
  </si>
  <si>
    <t>Zip Monthly Rate Per Bed</t>
  </si>
  <si>
    <t>SAFMR Reference Rate</t>
  </si>
  <si>
    <t>Rates / Reference Rate - 1</t>
  </si>
  <si>
    <r>
      <t>Final Monthly Rate Per Bed</t>
    </r>
    <r>
      <rPr>
        <b/>
        <vertAlign val="superscript"/>
        <sz val="14"/>
        <color theme="1"/>
        <rFont val="Milligram"/>
      </rPr>
      <t>1</t>
    </r>
  </si>
  <si>
    <r>
      <t>Final Daily Rate Per Bed</t>
    </r>
    <r>
      <rPr>
        <b/>
        <vertAlign val="superscript"/>
        <sz val="14"/>
        <color theme="1"/>
        <rFont val="Milligram"/>
      </rPr>
      <t>A</t>
    </r>
  </si>
  <si>
    <r>
      <rPr>
        <b/>
        <vertAlign val="superscript"/>
        <sz val="11"/>
        <color theme="1"/>
        <rFont val="Milligram"/>
      </rPr>
      <t>A</t>
    </r>
    <r>
      <rPr>
        <b/>
        <sz val="11"/>
        <color theme="1"/>
        <rFont val="Milligram"/>
      </rPr>
      <t>Final rates will be reduced for any subsidies collected on the member</t>
    </r>
  </si>
  <si>
    <t>Housing Provider Rate Setting Tool | Step 7: Housing Services Cost Supplement Calculation</t>
  </si>
  <si>
    <t>BHSA IP BUDGET TEMPLATE APPLICABILITY</t>
  </si>
  <si>
    <t>8. HOUSING SERVICE SUPPLEMENT RATE CALCULATIONS</t>
  </si>
  <si>
    <r>
      <t>Relativities</t>
    </r>
    <r>
      <rPr>
        <vertAlign val="superscript"/>
        <sz val="11"/>
        <color theme="1"/>
        <rFont val="Milligram"/>
      </rPr>
      <t xml:space="preserve">8 </t>
    </r>
    <r>
      <rPr>
        <sz val="11"/>
        <color theme="1"/>
        <rFont val="Milligram"/>
      </rPr>
      <t>(Reference Only)</t>
    </r>
  </si>
  <si>
    <t>No</t>
  </si>
  <si>
    <t>% of non-housing S&amp;B covered by the supplement</t>
  </si>
  <si>
    <t>Overhead (Unallowable - See Supplmnt)</t>
  </si>
  <si>
    <t>← Community Supports revenue…</t>
  </si>
  <si>
    <r>
      <t>Occupancy Adjustment</t>
    </r>
    <r>
      <rPr>
        <vertAlign val="superscript"/>
        <sz val="11"/>
        <color theme="1"/>
        <rFont val="Milligram"/>
      </rPr>
      <t>10</t>
    </r>
  </si>
  <si>
    <t>Housing Provider Rate Setting Tool | Step 8: HUD SAFMR Reference Rates</t>
  </si>
  <si>
    <r>
      <t xml:space="preserve">PURPOSE: </t>
    </r>
    <r>
      <rPr>
        <sz val="11"/>
        <color theme="1" tint="0.34998626667073579"/>
        <rFont val="Milligram"/>
      </rPr>
      <t xml:space="preserve">This tab provides the HUD Small Area Fair Market Rent (SAFMR) reference rates used in the workbook to support ZIP code-based housing rate comparisons and limits. </t>
    </r>
  </si>
  <si>
    <r>
      <rPr>
        <b/>
        <vertAlign val="superscript"/>
        <sz val="11"/>
        <color theme="1" tint="0.34998626667073579"/>
        <rFont val="Milligram"/>
      </rPr>
      <t>1</t>
    </r>
    <r>
      <rPr>
        <b/>
        <sz val="11"/>
        <color theme="1" tint="0.34998626667073579"/>
        <rFont val="Milligram"/>
      </rPr>
      <t>SAFMR</t>
    </r>
    <r>
      <rPr>
        <sz val="11"/>
        <color theme="1" tint="0.34998626667073579"/>
        <rFont val="Milligram"/>
      </rPr>
      <t xml:space="preserve">: Small Area Fair Market Rent HUD reference rent values by ZIP code and bedroom size. </t>
    </r>
  </si>
  <si>
    <r>
      <t xml:space="preserve">1. Use this tab as a reference for HUD SAFMR values by ZIP code and bedroom size. Please reach out to CalMHSA at </t>
    </r>
    <r>
      <rPr>
        <b/>
        <sz val="11"/>
        <color theme="1" tint="0.34998626667073579"/>
        <rFont val="Milligram"/>
      </rPr>
      <t>BHFA@calmhsa.org</t>
    </r>
    <r>
      <rPr>
        <sz val="11"/>
        <color theme="1" tint="0.34998626667073579"/>
        <rFont val="Milligram"/>
      </rPr>
      <t xml:space="preserve"> if you need assistance updating this data set.</t>
    </r>
  </si>
  <si>
    <r>
      <rPr>
        <b/>
        <vertAlign val="superscript"/>
        <sz val="11"/>
        <color theme="1" tint="0.34998626667073579"/>
        <rFont val="Milligram"/>
      </rPr>
      <t>2</t>
    </r>
    <r>
      <rPr>
        <b/>
        <sz val="11"/>
        <color theme="1" tint="0.34998626667073579"/>
        <rFont val="Milligram"/>
      </rPr>
      <t>HUD Area Code</t>
    </r>
    <r>
      <rPr>
        <sz val="11"/>
        <color theme="1" tint="0.34998626667073579"/>
        <rFont val="Milligram"/>
      </rPr>
      <t>: HUD's geographic identifier for the applicable fair market rent area.</t>
    </r>
  </si>
  <si>
    <r>
      <rPr>
        <b/>
        <vertAlign val="superscript"/>
        <sz val="11"/>
        <color theme="1" tint="0.34998626667073579"/>
        <rFont val="Milligram"/>
      </rPr>
      <t>3</t>
    </r>
    <r>
      <rPr>
        <b/>
        <sz val="11"/>
        <color theme="1" tint="0.34998626667073579"/>
        <rFont val="Milligram"/>
      </rPr>
      <t>HUD Fair Market Rent Area Name</t>
    </r>
    <r>
      <rPr>
        <sz val="11"/>
        <color theme="1" tint="0.34998626667073579"/>
        <rFont val="Milligram"/>
      </rPr>
      <t>: HUD's named metropolitan or non-metropolitan rent area.</t>
    </r>
  </si>
  <si>
    <t xml:space="preserve">2. Do not edit the source HUD rate table unless updating the workbook for a new HUD SAFMR release. </t>
  </si>
  <si>
    <r>
      <rPr>
        <b/>
        <sz val="11"/>
        <color theme="1" tint="0.34998626667073579"/>
        <rFont val="Milligram"/>
      </rPr>
      <t>SAFMR 0BR / 1BR / 2BR / 3BR / 4BR</t>
    </r>
    <r>
      <rPr>
        <sz val="11"/>
        <color theme="1" tint="0.34998626667073579"/>
        <rFont val="Milligram"/>
      </rPr>
      <t>: HUD reference rent values by bedroom size.</t>
    </r>
  </si>
  <si>
    <r>
      <t xml:space="preserve">3. Review the </t>
    </r>
    <r>
      <rPr>
        <b/>
        <sz val="11"/>
        <color theme="1" tint="0.34998626667073579"/>
        <rFont val="Milligram"/>
      </rPr>
      <t>County ZIP Code SAFMR Summary</t>
    </r>
    <r>
      <rPr>
        <sz val="11"/>
        <color theme="1" tint="0.34998626667073579"/>
        <rFont val="Milligram"/>
      </rPr>
      <t xml:space="preserve"> table to confirm the applicable SAFMR values for the sites included in this workbook sites.</t>
    </r>
  </si>
  <si>
    <r>
      <t xml:space="preserve">4. Verify that workbook site ZIP codes used throughout the workbook align with the ZIP codes shown in the </t>
    </r>
    <r>
      <rPr>
        <b/>
        <sz val="11"/>
        <color theme="1" tint="0.34998626667073579"/>
        <rFont val="Milligram"/>
      </rPr>
      <t>County ZIP code SAFMR Summary</t>
    </r>
    <r>
      <rPr>
        <sz val="11"/>
        <color theme="1" tint="0.34998626667073579"/>
        <rFont val="Milligram"/>
      </rPr>
      <t xml:space="preserve"> section.</t>
    </r>
  </si>
  <si>
    <t>Data Source:</t>
  </si>
  <si>
    <t>https://www.huduser.gov/portal/datasets/fmr/smallarea/index.html#data_2025</t>
  </si>
  <si>
    <t>5. Refer to the data source links on this tab for the HUD source files and DHCS methodology reference used in the workbook.</t>
  </si>
  <si>
    <t>Source aligns with website DHCS referenced:</t>
  </si>
  <si>
    <t>https://www.huduser.gov/portal/datasets/fmr/fmrs/FY2025_code/select_Geography_sa.odn</t>
  </si>
  <si>
    <t>DHCS's Documentation:</t>
  </si>
  <si>
    <t>Note: This tab is primarly for reference and should not be edited unless updating the HUD SAFMR source data.</t>
  </si>
  <si>
    <t>DATA INTEGRITY</t>
  </si>
  <si>
    <t>HUD Rate Year: 2025</t>
  </si>
  <si>
    <t>HUD Effective Year: 10/1/2024</t>
  </si>
  <si>
    <t>Date Last Updated: 3/1/2026</t>
  </si>
  <si>
    <r>
      <t>9. SOURCE HUD SAFMR</t>
    </r>
    <r>
      <rPr>
        <b/>
        <vertAlign val="superscript"/>
        <sz val="11"/>
        <color theme="0"/>
        <rFont val="Milligram"/>
      </rPr>
      <t>1</t>
    </r>
    <r>
      <rPr>
        <b/>
        <sz val="11"/>
        <color theme="0"/>
        <rFont val="Milligram"/>
      </rPr>
      <t xml:space="preserve"> DATA</t>
    </r>
  </si>
  <si>
    <t>10. COUNTY ZIP CODE SAFMR SUMMARY</t>
  </si>
  <si>
    <t>ZIP Code</t>
  </si>
  <si>
    <r>
      <t>HUD Area Code</t>
    </r>
    <r>
      <rPr>
        <b/>
        <vertAlign val="superscript"/>
        <sz val="9.5"/>
        <rFont val="Milligram"/>
      </rPr>
      <t>2</t>
    </r>
  </si>
  <si>
    <r>
      <t>HUD Fair Market Rent Area Name</t>
    </r>
    <r>
      <rPr>
        <b/>
        <vertAlign val="superscript"/>
        <sz val="9.5"/>
        <rFont val="Milligram"/>
      </rPr>
      <t>3</t>
    </r>
  </si>
  <si>
    <t>SAFMR 0BR</t>
  </si>
  <si>
    <t>SAFMR 1BR</t>
  </si>
  <si>
    <t>SAFMR 2BR</t>
  </si>
  <si>
    <t>SAFMR 3BR</t>
  </si>
  <si>
    <t>SAFMR 4BR</t>
  </si>
  <si>
    <t>County ZIP Code</t>
  </si>
  <si>
    <t>METRO31080MM4480</t>
  </si>
  <si>
    <t>Los Angeles-Long Beach-Glendale, CA HUD Metro FMR Area</t>
  </si>
  <si>
    <t>METRO37100M37100</t>
  </si>
  <si>
    <t>Oxnard-Thousand Oaks-Ventura, CA MSA</t>
  </si>
  <si>
    <t>METRO31080MM5945</t>
  </si>
  <si>
    <t>Santa Ana-Anaheim-Irvine, CA HUD Metro FMR Area</t>
  </si>
  <si>
    <t>METRO40140M40140</t>
  </si>
  <si>
    <t>Riverside-San Bernardino-Ontario, CA MSA</t>
  </si>
  <si>
    <t>METRO41740M41740</t>
  </si>
  <si>
    <t>San Diego-Carlsbad, CA MSA</t>
  </si>
  <si>
    <t>METRO20940M20940</t>
  </si>
  <si>
    <t>El Centro, CA MSA</t>
  </si>
  <si>
    <t>NCNTY06027N06027</t>
  </si>
  <si>
    <t>Inyo County, CA</t>
  </si>
  <si>
    <t>METRO42200M42200</t>
  </si>
  <si>
    <t>Santa Maria-Santa Barbara, CA MSA</t>
  </si>
  <si>
    <t>METRO25260M25260</t>
  </si>
  <si>
    <t>Hanford-Corcoran, CA MSA</t>
  </si>
  <si>
    <t>METRO47300M47300</t>
  </si>
  <si>
    <t>Visalia-Porterville, CA MSA</t>
  </si>
  <si>
    <t>METRO12540M12540</t>
  </si>
  <si>
    <t>Bakersfield, CA MSA</t>
  </si>
  <si>
    <t>METRO23420M23420</t>
  </si>
  <si>
    <t>Fresno, CA MSA</t>
  </si>
  <si>
    <t>METRO41500M41500</t>
  </si>
  <si>
    <t>Salinas, CA MSA</t>
  </si>
  <si>
    <t>METRO41940N06069</t>
  </si>
  <si>
    <t>San Benito County, CA HUD Metro FMR Area</t>
  </si>
  <si>
    <t>METRO42020M42020</t>
  </si>
  <si>
    <t>San Luis Obispo-Paso Robles-Arroyo Grande, CA MSA</t>
  </si>
  <si>
    <t>NCNTY06051N06051</t>
  </si>
  <si>
    <t>Mono County, CA</t>
  </si>
  <si>
    <t>METRO31460M31460</t>
  </si>
  <si>
    <t>Madera, CA MSA</t>
  </si>
  <si>
    <t>NCNTY06043N06043</t>
  </si>
  <si>
    <t>Mariposa County, CA</t>
  </si>
  <si>
    <t>METRO32900M32900</t>
  </si>
  <si>
    <t>Merced, CA MSA</t>
  </si>
  <si>
    <t>METRO41860MM7360</t>
  </si>
  <si>
    <t>San Francisco, CA HUD Metro FMR Area</t>
  </si>
  <si>
    <t>METRO41940M41940</t>
  </si>
  <si>
    <t>San Jose-Sunnyvale-Santa Clara, CA HUD Metro FMR Area</t>
  </si>
  <si>
    <t>METRO42100M42100</t>
  </si>
  <si>
    <t>Santa Cruz-Watsonville, CA MSA</t>
  </si>
  <si>
    <t>METRO41860MM5775</t>
  </si>
  <si>
    <t>Oakland-Fremont, CA HUD Metro FMR Area</t>
  </si>
  <si>
    <t>METRO34900M34900</t>
  </si>
  <si>
    <t>Napa, CA MSA</t>
  </si>
  <si>
    <t>METRO46700M46700</t>
  </si>
  <si>
    <t>Vallejo-Fairfield, CA MSA</t>
  </si>
  <si>
    <t>METRO42220M42220</t>
  </si>
  <si>
    <t>Santa Rosa, CA MSA</t>
  </si>
  <si>
    <t>METRO33700M33700</t>
  </si>
  <si>
    <t>Modesto, CA MSA</t>
  </si>
  <si>
    <t>METRO40900M40900</t>
  </si>
  <si>
    <t>Sacramento--Roseville--Arden-Arcade, CA HUD Metro FMR Area</t>
  </si>
  <si>
    <t>METRO44700M44700</t>
  </si>
  <si>
    <t>Stockton-Lodi, CA MSA</t>
  </si>
  <si>
    <t>NCNTY06009N06009</t>
  </si>
  <si>
    <t>Calaveras County, CA</t>
  </si>
  <si>
    <t>NCNTY06003N06003</t>
  </si>
  <si>
    <t>Alpine County, CA</t>
  </si>
  <si>
    <t>NCNTY06109N06109</t>
  </si>
  <si>
    <t>Tuolumne County, CA</t>
  </si>
  <si>
    <t>NCNTY06045N06045</t>
  </si>
  <si>
    <t>Mendocino County, CA</t>
  </si>
  <si>
    <t>NCNTY06033N06033</t>
  </si>
  <si>
    <t>Lake County, CA</t>
  </si>
  <si>
    <t>NCNTY06023N06023</t>
  </si>
  <si>
    <t>Humboldt County, CA</t>
  </si>
  <si>
    <t>NCNTY06105N06105</t>
  </si>
  <si>
    <t>Trinity County, CA</t>
  </si>
  <si>
    <t>NCNTY06015N06015</t>
  </si>
  <si>
    <t>Del Norte County, CA</t>
  </si>
  <si>
    <t>NCNTY06093N06093</t>
  </si>
  <si>
    <t>Siskiyou County, CA</t>
  </si>
  <si>
    <t>NCNTY06005N06005</t>
  </si>
  <si>
    <t>Amador County, CA</t>
  </si>
  <si>
    <t>NCNTY06057N06057</t>
  </si>
  <si>
    <t>Nevada County, CA</t>
  </si>
  <si>
    <t>METRO40900MM9270</t>
  </si>
  <si>
    <t>Yolo, CA HUD Metro FMR Area</t>
  </si>
  <si>
    <t>METRO49700M49700</t>
  </si>
  <si>
    <t>Yuba City, CA MSA</t>
  </si>
  <si>
    <t>NCNTY06011N06011</t>
  </si>
  <si>
    <t>Colusa County, CA</t>
  </si>
  <si>
    <t>METRO17020M17020</t>
  </si>
  <si>
    <t>Chico, CA MSA</t>
  </si>
  <si>
    <t>NCNTY06091N06091</t>
  </si>
  <si>
    <t>Sierra County, CA</t>
  </si>
  <si>
    <t>NCNTY06021N06021</t>
  </si>
  <si>
    <t>Glenn County, CA</t>
  </si>
  <si>
    <t>NCNTY06063N06063</t>
  </si>
  <si>
    <t>Plumas County, CA</t>
  </si>
  <si>
    <t>NCNTY06103N06103</t>
  </si>
  <si>
    <t>Tehama County, CA</t>
  </si>
  <si>
    <t>METRO39820M39820</t>
  </si>
  <si>
    <t>Redding, CA MSA</t>
  </si>
  <si>
    <t>NCNTY06035N06035</t>
  </si>
  <si>
    <t>Lassen County, CA</t>
  </si>
  <si>
    <t>NCNTY06049N06049</t>
  </si>
  <si>
    <t>Modoc County, CA</t>
  </si>
  <si>
    <t>Line Item</t>
  </si>
  <si>
    <t>Eligible to include in TR/Admin Patch</t>
  </si>
  <si>
    <t>TR Rent Bundle Eligible</t>
  </si>
  <si>
    <t>TR Rent Bundle Eligible (Amenity)</t>
  </si>
  <si>
    <t>Not TR Eligible - Incl in Patch</t>
  </si>
  <si>
    <t>Client Engagement Supplies (Groups, Meetings, etc.)</t>
  </si>
  <si>
    <t>Program Supplies</t>
  </si>
  <si>
    <t>Admin Patch Bundle Eligible</t>
  </si>
  <si>
    <t>Internet / Connectivity (Office / Staff Use)</t>
  </si>
  <si>
    <t>TR Rent Bundle Eligible (Utilities)</t>
  </si>
  <si>
    <t>Utilities (Cable, WiFi Provided to Clients)</t>
  </si>
  <si>
    <t>Incorporate a Zip Code &amp; SAFMR mapping</t>
  </si>
  <si>
    <t>Rental rate should be limited to zip code SAFMR</t>
  </si>
  <si>
    <t>Apply subsidies to the housing rate calculation only</t>
  </si>
  <si>
    <t>Receive MCP TR Admin contract w/ Placer to double check TR bundle eligibility</t>
  </si>
  <si>
    <t>Tenant Support Budget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</si>
</sst>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0">
    <numFmt numFmtId="6" formatCode="&quot;$&quot;#,##0_);[Red]\(&quot;$&quot;#,##0\)"/>
    <numFmt numFmtId="8" formatCode="&quot;$&quot;#,##0.00_);[Red]\(&quot;$&quot;#,##0.00\)"/>
    <numFmt numFmtId="44" formatCode="_(&quot;$&quot;* #,##0.00_);_(&quot;$&quot;* \(#,##0.00\);_(&quot;$&quot;* &quot;-&quot;??_);_(@_)"/>
    <numFmt numFmtId="43" formatCode="_(* #,##0.00_);_(* \(#,##0.00\);_(* &quot;-&quot;??_);_(@_)"/>
    <numFmt numFmtId="164" formatCode="m/d/yy;@"/>
    <numFmt numFmtId="165" formatCode="0.0%"/>
    <numFmt numFmtId="166" formatCode="&quot;$&quot;#,##0"/>
    <numFmt numFmtId="167" formatCode="0.000"/>
    <numFmt numFmtId="168" formatCode="#,##0.000"/>
    <numFmt numFmtId="169" formatCode="&quot;$&quot;#,###,###,##0"/>
  </numFmts>
  <fonts count="49">
    <font>
      <sz val="11"/>
      <color theme="1"/>
      <name val="Calibri"/>
      <family val="2"/>
      <scheme val="minor"/>
    </font>
    <font>
      <sz val="11"/>
      <color theme="1"/>
      <name val="Calibri"/>
      <family val="2"/>
      <scheme val="minor"/>
    </font>
    <font>
      <b/>
      <sz val="11"/>
      <color theme="1"/>
      <name val="Calibri"/>
      <family val="2"/>
      <scheme val="minor"/>
    </font>
    <font>
      <sz val="8"/>
      <name val="Calibri"/>
      <family val="2"/>
      <scheme val="minor"/>
    </font>
    <font>
      <u/>
      <sz val="11"/>
      <color theme="10"/>
      <name val="Calibri"/>
      <family val="2"/>
      <scheme val="minor"/>
    </font>
    <font>
      <sz val="8"/>
      <color indexed="81"/>
      <name val="Tahoma"/>
      <family val="2"/>
    </font>
    <font>
      <sz val="11"/>
      <color theme="1"/>
      <name val="Milligram"/>
    </font>
    <font>
      <b/>
      <sz val="11"/>
      <name val="Milligram"/>
    </font>
    <font>
      <sz val="11"/>
      <name val="Milligram"/>
    </font>
    <font>
      <sz val="11"/>
      <color theme="0"/>
      <name val="Milligram"/>
    </font>
    <font>
      <b/>
      <sz val="14"/>
      <name val="Milligram"/>
    </font>
    <font>
      <b/>
      <sz val="11"/>
      <color theme="0"/>
      <name val="Milligram"/>
    </font>
    <font>
      <sz val="11"/>
      <color theme="0" tint="-0.249977111117893"/>
      <name val="Milligram"/>
    </font>
    <font>
      <b/>
      <sz val="11"/>
      <color theme="0" tint="-0.249977111117893"/>
      <name val="Milligram"/>
    </font>
    <font>
      <b/>
      <sz val="11"/>
      <color theme="1"/>
      <name val="Milligram"/>
    </font>
    <font>
      <b/>
      <vertAlign val="superscript"/>
      <sz val="11"/>
      <color theme="1"/>
      <name val="Milligram"/>
    </font>
    <font>
      <b/>
      <sz val="11"/>
      <color theme="1" tint="0.34998626667073579"/>
      <name val="Milligram"/>
    </font>
    <font>
      <sz val="11"/>
      <color theme="1" tint="0.34998626667073579"/>
      <name val="Milligram"/>
    </font>
    <font>
      <b/>
      <sz val="18"/>
      <color rgb="FF0F6775"/>
      <name val="Milligram"/>
    </font>
    <font>
      <i/>
      <sz val="11"/>
      <color theme="1"/>
      <name val="Milligram"/>
    </font>
    <font>
      <vertAlign val="superscript"/>
      <sz val="11"/>
      <color theme="1"/>
      <name val="Milligram"/>
    </font>
    <font>
      <sz val="11"/>
      <color theme="1" tint="0.34998626667073579"/>
      <name val="Aptos Narrow"/>
      <family val="2"/>
      <charset val="1"/>
    </font>
    <font>
      <sz val="11"/>
      <color theme="1" tint="0.34998626667073579"/>
      <name val="Milligram"/>
      <family val="2"/>
      <charset val="1"/>
    </font>
    <font>
      <b/>
      <sz val="11"/>
      <color theme="0"/>
      <name val="Wingdings 2"/>
      <family val="1"/>
      <charset val="2"/>
    </font>
    <font>
      <sz val="16"/>
      <color theme="1"/>
      <name val="Milligram"/>
    </font>
    <font>
      <b/>
      <sz val="20"/>
      <color rgb="FF0F6775"/>
      <name val="Milligram"/>
    </font>
    <font>
      <sz val="18"/>
      <color theme="1"/>
      <name val="Milligram"/>
    </font>
    <font>
      <sz val="11"/>
      <color rgb="FF000000"/>
      <name val="Milligram"/>
    </font>
    <font>
      <sz val="11"/>
      <color rgb="FFFF0000"/>
      <name val="Milligram"/>
    </font>
    <font>
      <b/>
      <vertAlign val="superscript"/>
      <sz val="11"/>
      <color theme="0"/>
      <name val="Milligram"/>
    </font>
    <font>
      <vertAlign val="superscript"/>
      <sz val="11"/>
      <name val="Milligram"/>
    </font>
    <font>
      <sz val="9"/>
      <color theme="1" tint="0.34998626667073579"/>
      <name val="Milligram"/>
    </font>
    <font>
      <b/>
      <sz val="9"/>
      <color theme="1" tint="0.34998626667073579"/>
      <name val="Milligram"/>
    </font>
    <font>
      <b/>
      <sz val="18"/>
      <color theme="1"/>
      <name val="Milligram"/>
    </font>
    <font>
      <b/>
      <i/>
      <sz val="11"/>
      <color theme="1"/>
      <name val="Milligram"/>
    </font>
    <font>
      <u/>
      <sz val="11"/>
      <color theme="10"/>
      <name val="Milligram"/>
    </font>
    <font>
      <b/>
      <sz val="14"/>
      <color theme="1"/>
      <name val="Milligram"/>
    </font>
    <font>
      <i/>
      <sz val="18"/>
      <color theme="1"/>
      <name val="Milligram"/>
    </font>
    <font>
      <sz val="14"/>
      <color theme="1"/>
      <name val="Milligram"/>
    </font>
    <font>
      <b/>
      <sz val="14"/>
      <color theme="0"/>
      <name val="Milligram"/>
    </font>
    <font>
      <sz val="10"/>
      <color theme="1"/>
      <name val="Milligram"/>
    </font>
    <font>
      <b/>
      <vertAlign val="superscript"/>
      <sz val="14"/>
      <color theme="1"/>
      <name val="Milligram"/>
    </font>
    <font>
      <sz val="11"/>
      <color theme="0"/>
      <name val="Wingdings 2"/>
      <family val="1"/>
      <charset val="2"/>
    </font>
    <font>
      <b/>
      <vertAlign val="superscript"/>
      <sz val="11"/>
      <color theme="1" tint="0.34998626667073579"/>
      <name val="Milligram"/>
    </font>
    <font>
      <sz val="11"/>
      <color rgb="FF007377"/>
      <name val="Milligram"/>
    </font>
    <font>
      <sz val="7"/>
      <color theme="1"/>
      <name val="Milligram"/>
    </font>
    <font>
      <b/>
      <sz val="9.5"/>
      <name val="Milligram"/>
    </font>
    <font>
      <b/>
      <vertAlign val="superscript"/>
      <sz val="9.5"/>
      <name val="Milligram"/>
    </font>
    <font>
      <b/>
      <u/>
      <sz val="11"/>
      <color theme="1" tint="0.34998626667073579"/>
      <name val="Milligram"/>
    </font>
  </fonts>
  <fills count="16">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rgb="FFFFCCCC"/>
        <bgColor indexed="64"/>
      </patternFill>
    </fill>
    <fill>
      <patternFill patternType="solid">
        <fgColor theme="2" tint="-9.9978637043366805E-2"/>
        <bgColor indexed="64"/>
      </patternFill>
    </fill>
    <fill>
      <patternFill patternType="solid">
        <fgColor theme="1"/>
        <bgColor indexed="64"/>
      </patternFill>
    </fill>
    <fill>
      <patternFill patternType="solid">
        <fgColor rgb="FF8EB84A"/>
        <bgColor indexed="64"/>
      </patternFill>
    </fill>
    <fill>
      <patternFill patternType="solid">
        <fgColor rgb="FF5CA090"/>
        <bgColor indexed="64"/>
      </patternFill>
    </fill>
    <fill>
      <patternFill patternType="solid">
        <fgColor rgb="FF007377"/>
        <bgColor indexed="64"/>
      </patternFill>
    </fill>
    <fill>
      <patternFill patternType="solid">
        <fgColor rgb="FFD2E3B7"/>
        <bgColor indexed="64"/>
      </patternFill>
    </fill>
    <fill>
      <patternFill patternType="solid">
        <fgColor theme="4" tint="0.79998168889431442"/>
        <bgColor indexed="64"/>
      </patternFill>
    </fill>
    <fill>
      <patternFill patternType="solid">
        <fgColor theme="4"/>
        <bgColor indexed="64"/>
      </patternFill>
    </fill>
    <fill>
      <patternFill patternType="solid">
        <fgColor rgb="FFFFC000"/>
        <bgColor indexed="64"/>
      </patternFill>
    </fill>
    <fill>
      <patternFill patternType="solid">
        <fgColor theme="5"/>
        <bgColor indexed="64"/>
      </patternFill>
    </fill>
    <fill>
      <patternFill patternType="solid">
        <fgColor theme="5" tint="0.79998168889431442"/>
        <bgColor indexed="64"/>
      </patternFill>
    </fill>
  </fills>
  <borders count="19">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indexed="64"/>
      </right>
      <top style="thin">
        <color indexed="64"/>
      </top>
      <bottom style="thin">
        <color indexed="64"/>
      </bottom>
      <diagonal/>
    </border>
    <border>
      <left style="thin">
        <color auto="1"/>
      </left>
      <right/>
      <top style="thin">
        <color auto="1"/>
      </top>
      <bottom/>
      <diagonal/>
    </border>
    <border>
      <left/>
      <right style="thin">
        <color indexed="64"/>
      </right>
      <top style="thin">
        <color indexed="64"/>
      </top>
      <bottom/>
      <diagonal/>
    </border>
    <border>
      <left/>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style="thin">
        <color indexed="64"/>
      </right>
      <top/>
      <bottom/>
      <diagonal/>
    </border>
    <border>
      <left style="thin">
        <color rgb="FFC1C1C1"/>
      </left>
      <right style="thin">
        <color rgb="FFC1C1C1"/>
      </right>
      <top style="thin">
        <color rgb="FFC1C1C1"/>
      </top>
      <bottom style="thin">
        <color rgb="FFC1C1C1"/>
      </bottom>
      <diagonal/>
    </border>
    <border>
      <left style="thin">
        <color rgb="FFB0B7BB"/>
      </left>
      <right style="thin">
        <color rgb="FFB0B7BB"/>
      </right>
      <top/>
      <bottom style="thin">
        <color rgb="FFB0B7BB"/>
      </bottom>
      <diagonal/>
    </border>
    <border>
      <left style="thin">
        <color rgb="FFC1C1C1"/>
      </left>
      <right style="thin">
        <color rgb="FFC1C1C1"/>
      </right>
      <top style="thin">
        <color rgb="FFC1C1C1"/>
      </top>
      <bottom/>
      <diagonal/>
    </border>
    <border>
      <left style="thin">
        <color theme="0" tint="-0.499984740745262"/>
      </left>
      <right style="thin">
        <color theme="0" tint="-0.499984740745262"/>
      </right>
      <top style="thin">
        <color theme="0" tint="-0.499984740745262"/>
      </top>
      <bottom style="thin">
        <color theme="0" tint="-0.499984740745262"/>
      </bottom>
      <diagonal/>
    </border>
  </borders>
  <cellStyleXfs count="5">
    <xf numFmtId="0" fontId="0" fillId="0" borderId="0"/>
    <xf numFmtId="43" fontId="1" fillId="0" borderId="0" applyFont="0" applyFill="0" applyBorder="0" applyAlignment="0" applyProtection="0"/>
    <xf numFmtId="9" fontId="1" fillId="0" borderId="0" applyFont="0" applyFill="0" applyBorder="0" applyAlignment="0" applyProtection="0"/>
    <xf numFmtId="0" fontId="4" fillId="0" borderId="0" applyNumberFormat="0" applyFill="0" applyBorder="0" applyAlignment="0" applyProtection="0"/>
    <xf numFmtId="44" fontId="1" fillId="0" borderId="0" applyFont="0" applyFill="0" applyBorder="0" applyAlignment="0" applyProtection="0"/>
  </cellStyleXfs>
  <cellXfs count="257">
    <xf numFmtId="0" fontId="0" fillId="0" borderId="0" xfId="0"/>
    <xf numFmtId="0" fontId="2" fillId="0" borderId="8" xfId="0" applyFont="1" applyBorder="1"/>
    <xf numFmtId="0" fontId="6" fillId="2" borderId="0" xfId="0" applyFont="1" applyFill="1" applyAlignment="1">
      <alignment horizontal="center"/>
    </xf>
    <xf numFmtId="0" fontId="9" fillId="2" borderId="0" xfId="0" applyFont="1" applyFill="1" applyAlignment="1">
      <alignment horizontal="center"/>
    </xf>
    <xf numFmtId="0" fontId="10" fillId="2" borderId="0" xfId="0" applyFont="1" applyFill="1" applyAlignment="1">
      <alignment horizontal="center"/>
    </xf>
    <xf numFmtId="0" fontId="6" fillId="2" borderId="0" xfId="0" applyFont="1" applyFill="1" applyAlignment="1" applyProtection="1">
      <alignment horizontal="center"/>
      <protection locked="0"/>
    </xf>
    <xf numFmtId="164" fontId="6" fillId="2" borderId="0" xfId="0" applyNumberFormat="1" applyFont="1" applyFill="1" applyAlignment="1" applyProtection="1">
      <alignment horizontal="center"/>
      <protection locked="0"/>
    </xf>
    <xf numFmtId="1" fontId="12" fillId="2" borderId="0" xfId="0" applyNumberFormat="1" applyFont="1" applyFill="1" applyAlignment="1" applyProtection="1">
      <alignment horizontal="center"/>
      <protection locked="0"/>
    </xf>
    <xf numFmtId="1" fontId="13" fillId="2" borderId="0" xfId="0" applyNumberFormat="1" applyFont="1" applyFill="1"/>
    <xf numFmtId="0" fontId="6" fillId="2" borderId="0" xfId="0" applyFont="1" applyFill="1"/>
    <xf numFmtId="0" fontId="14" fillId="2" borderId="0" xfId="0" applyFont="1" applyFill="1"/>
    <xf numFmtId="0" fontId="9" fillId="2" borderId="0" xfId="0" applyFont="1" applyFill="1"/>
    <xf numFmtId="0" fontId="14" fillId="2" borderId="0" xfId="0" applyFont="1" applyFill="1" applyAlignment="1">
      <alignment horizontal="center" wrapText="1"/>
    </xf>
    <xf numFmtId="0" fontId="14" fillId="2" borderId="1" xfId="0" applyFont="1" applyFill="1" applyBorder="1" applyAlignment="1">
      <alignment horizontal="center" vertical="center" wrapText="1"/>
    </xf>
    <xf numFmtId="0" fontId="14" fillId="2" borderId="0" xfId="0" applyFont="1" applyFill="1" applyAlignment="1">
      <alignment horizontal="center"/>
    </xf>
    <xf numFmtId="0" fontId="11" fillId="2" borderId="0" xfId="0" applyFont="1" applyFill="1" applyAlignment="1">
      <alignment horizontal="center"/>
    </xf>
    <xf numFmtId="0" fontId="8" fillId="2" borderId="0" xfId="0" applyFont="1" applyFill="1"/>
    <xf numFmtId="0" fontId="16" fillId="2" borderId="0" xfId="0" applyFont="1" applyFill="1" applyAlignment="1">
      <alignment horizontal="left" vertical="center"/>
    </xf>
    <xf numFmtId="0" fontId="6" fillId="2" borderId="0" xfId="0" applyFont="1" applyFill="1" applyAlignment="1">
      <alignment horizontal="center" vertical="center"/>
    </xf>
    <xf numFmtId="0" fontId="9" fillId="2" borderId="0" xfId="0" applyFont="1" applyFill="1" applyAlignment="1">
      <alignment horizontal="center" vertical="center"/>
    </xf>
    <xf numFmtId="0" fontId="11" fillId="10" borderId="0" xfId="0" applyFont="1" applyFill="1" applyAlignment="1">
      <alignment horizontal="left" vertical="center"/>
    </xf>
    <xf numFmtId="0" fontId="6" fillId="2" borderId="0" xfId="0" applyFont="1" applyFill="1" applyAlignment="1">
      <alignment vertical="center"/>
    </xf>
    <xf numFmtId="0" fontId="14" fillId="2" borderId="0" xfId="0" applyFont="1" applyFill="1" applyAlignment="1">
      <alignment vertical="center"/>
    </xf>
    <xf numFmtId="0" fontId="9" fillId="2" borderId="0" xfId="0" applyFont="1" applyFill="1" applyAlignment="1">
      <alignment vertical="center"/>
    </xf>
    <xf numFmtId="0" fontId="11" fillId="9" borderId="4" xfId="0" applyFont="1" applyFill="1" applyBorder="1" applyAlignment="1">
      <alignment horizontal="centerContinuous" vertical="center"/>
    </xf>
    <xf numFmtId="0" fontId="7" fillId="9" borderId="13" xfId="0" applyFont="1" applyFill="1" applyBorder="1" applyAlignment="1">
      <alignment horizontal="centerContinuous" vertical="center"/>
    </xf>
    <xf numFmtId="0" fontId="11" fillId="9" borderId="13" xfId="0" applyFont="1" applyFill="1" applyBorder="1" applyAlignment="1">
      <alignment horizontal="centerContinuous" vertical="center"/>
    </xf>
    <xf numFmtId="0" fontId="7" fillId="9" borderId="5" xfId="0" applyFont="1" applyFill="1" applyBorder="1" applyAlignment="1">
      <alignment horizontal="centerContinuous" vertical="center"/>
    </xf>
    <xf numFmtId="0" fontId="9" fillId="9" borderId="7" xfId="0" applyFont="1" applyFill="1" applyBorder="1" applyAlignment="1">
      <alignment horizontal="center" vertical="center"/>
    </xf>
    <xf numFmtId="0" fontId="7" fillId="9" borderId="8" xfId="0" applyFont="1" applyFill="1" applyBorder="1" applyAlignment="1">
      <alignment horizontal="centerContinuous" vertical="center"/>
    </xf>
    <xf numFmtId="0" fontId="11" fillId="8" borderId="2" xfId="0" applyFont="1" applyFill="1" applyBorder="1" applyAlignment="1">
      <alignment horizontal="centerContinuous" vertical="center"/>
    </xf>
    <xf numFmtId="0" fontId="11" fillId="8" borderId="6" xfId="0" applyFont="1" applyFill="1" applyBorder="1" applyAlignment="1">
      <alignment horizontal="centerContinuous" vertical="center"/>
    </xf>
    <xf numFmtId="0" fontId="7" fillId="8" borderId="3" xfId="0" applyFont="1" applyFill="1" applyBorder="1" applyAlignment="1">
      <alignment horizontal="centerContinuous" vertical="center"/>
    </xf>
    <xf numFmtId="0" fontId="9" fillId="7" borderId="0" xfId="0" applyFont="1" applyFill="1"/>
    <xf numFmtId="0" fontId="17" fillId="2" borderId="0" xfId="0" applyFont="1" applyFill="1" applyAlignment="1">
      <alignment horizontal="left"/>
    </xf>
    <xf numFmtId="164" fontId="17" fillId="2" borderId="0" xfId="0" applyNumberFormat="1" applyFont="1" applyFill="1" applyAlignment="1">
      <alignment horizontal="left"/>
    </xf>
    <xf numFmtId="0" fontId="11" fillId="10" borderId="0" xfId="0" applyFont="1" applyFill="1" applyAlignment="1">
      <alignment horizontal="centerContinuous" vertical="center"/>
    </xf>
    <xf numFmtId="0" fontId="6" fillId="2" borderId="0" xfId="0" applyFont="1" applyFill="1" applyAlignment="1">
      <alignment horizontal="centerContinuous" vertical="center"/>
    </xf>
    <xf numFmtId="0" fontId="6" fillId="10" borderId="0" xfId="0" applyFont="1" applyFill="1" applyAlignment="1">
      <alignment horizontal="centerContinuous" vertical="center"/>
    </xf>
    <xf numFmtId="0" fontId="9" fillId="7" borderId="0" xfId="0" applyFont="1" applyFill="1" applyAlignment="1">
      <alignment horizontal="center"/>
    </xf>
    <xf numFmtId="0" fontId="6" fillId="2" borderId="0" xfId="0" applyFont="1" applyFill="1" applyAlignment="1">
      <alignment horizontal="left" vertical="center"/>
    </xf>
    <xf numFmtId="0" fontId="6" fillId="10" borderId="0" xfId="0" applyFont="1" applyFill="1" applyAlignment="1">
      <alignment horizontal="center" vertical="center"/>
    </xf>
    <xf numFmtId="164" fontId="6" fillId="2" borderId="0" xfId="0" applyNumberFormat="1" applyFont="1" applyFill="1" applyAlignment="1" applyProtection="1">
      <alignment horizontal="left" wrapText="1"/>
      <protection locked="0"/>
    </xf>
    <xf numFmtId="0" fontId="9" fillId="10" borderId="0" xfId="0" applyFont="1" applyFill="1" applyAlignment="1">
      <alignment horizontal="center" vertical="center"/>
    </xf>
    <xf numFmtId="0" fontId="8" fillId="11" borderId="18" xfId="0" applyFont="1" applyFill="1" applyBorder="1" applyAlignment="1" applyProtection="1">
      <alignment horizontal="center"/>
      <protection locked="0"/>
    </xf>
    <xf numFmtId="164" fontId="8" fillId="11" borderId="18" xfId="0" applyNumberFormat="1" applyFont="1" applyFill="1" applyBorder="1" applyAlignment="1" applyProtection="1">
      <alignment horizontal="center"/>
      <protection locked="0"/>
    </xf>
    <xf numFmtId="0" fontId="17" fillId="2" borderId="0" xfId="0" applyFont="1" applyFill="1" applyAlignment="1" applyProtection="1">
      <alignment vertical="top"/>
      <protection locked="0"/>
    </xf>
    <xf numFmtId="0" fontId="11" fillId="10" borderId="0" xfId="0" applyFont="1" applyFill="1" applyAlignment="1">
      <alignment vertical="center"/>
    </xf>
    <xf numFmtId="0" fontId="11" fillId="0" borderId="0" xfId="0" applyFont="1" applyAlignment="1">
      <alignment horizontal="center" vertical="center"/>
    </xf>
    <xf numFmtId="0" fontId="17" fillId="2" borderId="0" xfId="0" applyFont="1" applyFill="1" applyAlignment="1">
      <alignment vertical="center"/>
    </xf>
    <xf numFmtId="0" fontId="23" fillId="2" borderId="0" xfId="0" applyFont="1" applyFill="1" applyAlignment="1">
      <alignment horizontal="center"/>
    </xf>
    <xf numFmtId="0" fontId="18" fillId="2" borderId="0" xfId="0" applyFont="1" applyFill="1" applyAlignment="1">
      <alignment horizontal="centerContinuous" vertical="center"/>
    </xf>
    <xf numFmtId="0" fontId="9" fillId="2" borderId="0" xfId="0" applyFont="1" applyFill="1" applyAlignment="1">
      <alignment horizontal="centerContinuous" vertical="center"/>
    </xf>
    <xf numFmtId="0" fontId="24" fillId="2" borderId="0" xfId="0" applyFont="1" applyFill="1" applyAlignment="1">
      <alignment horizontal="centerContinuous" vertical="center"/>
    </xf>
    <xf numFmtId="0" fontId="16" fillId="2" borderId="0" xfId="0" applyFont="1" applyFill="1" applyAlignment="1">
      <alignment vertical="center"/>
    </xf>
    <xf numFmtId="0" fontId="17" fillId="2" borderId="0" xfId="0" applyFont="1" applyFill="1"/>
    <xf numFmtId="0" fontId="17" fillId="0" borderId="0" xfId="0" applyFont="1"/>
    <xf numFmtId="0" fontId="6" fillId="0" borderId="0" xfId="0" applyFont="1"/>
    <xf numFmtId="0" fontId="17" fillId="2" borderId="0" xfId="0" applyFont="1" applyFill="1" applyAlignment="1">
      <alignment horizontal="center" vertical="center"/>
    </xf>
    <xf numFmtId="164" fontId="6" fillId="2" borderId="0" xfId="0" applyNumberFormat="1" applyFont="1" applyFill="1" applyAlignment="1">
      <alignment horizontal="center"/>
    </xf>
    <xf numFmtId="164" fontId="6" fillId="2" borderId="0" xfId="0" applyNumberFormat="1" applyFont="1" applyFill="1"/>
    <xf numFmtId="0" fontId="6" fillId="2" borderId="0" xfId="0" applyFont="1" applyFill="1" applyAlignment="1">
      <alignment horizontal="centerContinuous"/>
    </xf>
    <xf numFmtId="0" fontId="26" fillId="2" borderId="0" xfId="0" applyFont="1" applyFill="1"/>
    <xf numFmtId="0" fontId="8" fillId="0" borderId="0" xfId="0" applyFont="1" applyAlignment="1">
      <alignment horizontal="left" vertical="top" wrapText="1"/>
    </xf>
    <xf numFmtId="6" fontId="27" fillId="0" borderId="0" xfId="1" applyNumberFormat="1" applyFont="1" applyFill="1" applyBorder="1" applyAlignment="1">
      <alignment horizontal="center" vertical="top"/>
    </xf>
    <xf numFmtId="40" fontId="27" fillId="0" borderId="0" xfId="1" applyNumberFormat="1" applyFont="1" applyFill="1" applyBorder="1" applyAlignment="1">
      <alignment horizontal="center" vertical="top"/>
    </xf>
    <xf numFmtId="9" fontId="27" fillId="0" borderId="0" xfId="1" applyNumberFormat="1" applyFont="1" applyFill="1" applyBorder="1" applyAlignment="1">
      <alignment horizontal="center" vertical="top"/>
    </xf>
    <xf numFmtId="9" fontId="27" fillId="0" borderId="0" xfId="0" applyNumberFormat="1" applyFont="1" applyAlignment="1">
      <alignment horizontal="center" vertical="top"/>
    </xf>
    <xf numFmtId="164" fontId="8" fillId="0" borderId="0" xfId="0" applyNumberFormat="1" applyFont="1" applyAlignment="1">
      <alignment horizontal="left" vertical="top" wrapText="1"/>
    </xf>
    <xf numFmtId="9" fontId="9" fillId="2" borderId="0" xfId="0" applyNumberFormat="1" applyFont="1" applyFill="1"/>
    <xf numFmtId="9" fontId="27" fillId="0" borderId="0" xfId="1" applyNumberFormat="1" applyFont="1" applyFill="1" applyAlignment="1">
      <alignment horizontal="center" vertical="top"/>
    </xf>
    <xf numFmtId="9" fontId="27" fillId="0" borderId="0" xfId="2" applyFont="1" applyFill="1" applyAlignment="1">
      <alignment horizontal="center" vertical="top"/>
    </xf>
    <xf numFmtId="43" fontId="27" fillId="0" borderId="0" xfId="1" applyFont="1" applyFill="1" applyAlignment="1">
      <alignment horizontal="center" vertical="top"/>
    </xf>
    <xf numFmtId="164" fontId="17" fillId="2" borderId="0" xfId="0" applyNumberFormat="1" applyFont="1" applyFill="1" applyAlignment="1">
      <alignment horizontal="center"/>
    </xf>
    <xf numFmtId="0" fontId="6" fillId="10" borderId="0" xfId="0" applyFont="1" applyFill="1"/>
    <xf numFmtId="0" fontId="11" fillId="12" borderId="0" xfId="0" applyFont="1" applyFill="1" applyAlignment="1">
      <alignment horizontal="center" vertical="center" wrapText="1"/>
    </xf>
    <xf numFmtId="0" fontId="17" fillId="2" borderId="0" xfId="0" applyFont="1" applyFill="1" applyAlignment="1">
      <alignment horizontal="left" wrapText="1"/>
    </xf>
    <xf numFmtId="0" fontId="17" fillId="2" borderId="0" xfId="0" applyFont="1" applyFill="1" applyAlignment="1">
      <alignment horizontal="left" vertical="top" wrapText="1"/>
    </xf>
    <xf numFmtId="0" fontId="6" fillId="2" borderId="0" xfId="0" applyFont="1" applyFill="1" applyAlignment="1">
      <alignment horizontal="left" wrapText="1"/>
    </xf>
    <xf numFmtId="0" fontId="17" fillId="2" borderId="0" xfId="0" applyFont="1" applyFill="1" applyAlignment="1">
      <alignment horizontal="left" indent="2"/>
    </xf>
    <xf numFmtId="0" fontId="11" fillId="13" borderId="0" xfId="0" applyFont="1" applyFill="1" applyAlignment="1">
      <alignment horizontal="left" vertical="center"/>
    </xf>
    <xf numFmtId="0" fontId="6" fillId="13" borderId="0" xfId="0" applyFont="1" applyFill="1" applyAlignment="1">
      <alignment horizontal="centerContinuous" vertical="center"/>
    </xf>
    <xf numFmtId="0" fontId="11" fillId="13" borderId="0" xfId="0" applyFont="1" applyFill="1" applyAlignment="1">
      <alignment vertical="center"/>
    </xf>
    <xf numFmtId="0" fontId="6" fillId="13" borderId="0" xfId="0" applyFont="1" applyFill="1" applyAlignment="1">
      <alignment vertical="center"/>
    </xf>
    <xf numFmtId="0" fontId="9" fillId="13" borderId="0" xfId="0" applyFont="1" applyFill="1" applyAlignment="1">
      <alignment vertical="center"/>
    </xf>
    <xf numFmtId="0" fontId="31" fillId="2" borderId="0" xfId="0" applyFont="1" applyFill="1" applyAlignment="1">
      <alignment vertical="center"/>
    </xf>
    <xf numFmtId="0" fontId="26" fillId="2" borderId="0" xfId="0" applyFont="1" applyFill="1" applyAlignment="1">
      <alignment horizontal="center"/>
    </xf>
    <xf numFmtId="0" fontId="6" fillId="3" borderId="2" xfId="0" applyFont="1" applyFill="1" applyBorder="1" applyAlignment="1">
      <alignment vertical="center"/>
    </xf>
    <xf numFmtId="0" fontId="6" fillId="3" borderId="6" xfId="0" applyFont="1" applyFill="1" applyBorder="1"/>
    <xf numFmtId="0" fontId="6" fillId="3" borderId="8" xfId="0" applyFont="1" applyFill="1" applyBorder="1" applyAlignment="1">
      <alignment vertical="center"/>
    </xf>
    <xf numFmtId="166" fontId="6" fillId="2" borderId="0" xfId="0" applyNumberFormat="1" applyFont="1" applyFill="1" applyAlignment="1">
      <alignment vertical="center"/>
    </xf>
    <xf numFmtId="166" fontId="6" fillId="2" borderId="0" xfId="0" applyNumberFormat="1" applyFont="1" applyFill="1" applyAlignment="1">
      <alignment horizontal="center"/>
    </xf>
    <xf numFmtId="0" fontId="9" fillId="2" borderId="10" xfId="0" applyFont="1" applyFill="1" applyBorder="1"/>
    <xf numFmtId="166" fontId="6" fillId="2" borderId="0" xfId="0" applyNumberFormat="1" applyFont="1" applyFill="1"/>
    <xf numFmtId="0" fontId="6" fillId="3" borderId="7" xfId="0" applyFont="1" applyFill="1" applyBorder="1"/>
    <xf numFmtId="0" fontId="6" fillId="3" borderId="8" xfId="0" applyFont="1" applyFill="1" applyBorder="1"/>
    <xf numFmtId="0" fontId="19" fillId="2" borderId="0" xfId="0" applyFont="1" applyFill="1"/>
    <xf numFmtId="0" fontId="9" fillId="2" borderId="7" xfId="0" applyFont="1" applyFill="1" applyBorder="1"/>
    <xf numFmtId="0" fontId="19" fillId="2" borderId="8" xfId="0" applyFont="1" applyFill="1" applyBorder="1"/>
    <xf numFmtId="0" fontId="14" fillId="4" borderId="1" xfId="0" applyFont="1" applyFill="1" applyBorder="1" applyAlignment="1">
      <alignment horizontal="center" vertical="center" wrapText="1"/>
    </xf>
    <xf numFmtId="0" fontId="26" fillId="2" borderId="0" xfId="0" applyFont="1" applyFill="1" applyAlignment="1">
      <alignment vertical="center"/>
    </xf>
    <xf numFmtId="0" fontId="17" fillId="2" borderId="0" xfId="0" applyFont="1" applyFill="1" applyAlignment="1">
      <alignment vertical="top"/>
    </xf>
    <xf numFmtId="0" fontId="7" fillId="2" borderId="0" xfId="0" applyFont="1" applyFill="1" applyAlignment="1">
      <alignment vertical="center"/>
    </xf>
    <xf numFmtId="0" fontId="8" fillId="2" borderId="0" xfId="0" applyFont="1" applyFill="1" applyAlignment="1">
      <alignment vertical="center"/>
    </xf>
    <xf numFmtId="0" fontId="26" fillId="13" borderId="0" xfId="0" applyFont="1" applyFill="1"/>
    <xf numFmtId="1" fontId="6" fillId="2" borderId="0" xfId="0" applyNumberFormat="1" applyFont="1" applyFill="1"/>
    <xf numFmtId="0" fontId="16" fillId="2" borderId="0" xfId="0" applyFont="1" applyFill="1"/>
    <xf numFmtId="0" fontId="6" fillId="9" borderId="2" xfId="0" applyFont="1" applyFill="1" applyBorder="1" applyAlignment="1">
      <alignment vertical="center"/>
    </xf>
    <xf numFmtId="164" fontId="11" fillId="9" borderId="6" xfId="0" applyNumberFormat="1" applyFont="1" applyFill="1" applyBorder="1" applyAlignment="1">
      <alignment horizontal="center" vertical="center"/>
    </xf>
    <xf numFmtId="164" fontId="11" fillId="9" borderId="3" xfId="0" applyNumberFormat="1" applyFont="1" applyFill="1" applyBorder="1" applyAlignment="1">
      <alignment horizontal="center" vertical="center"/>
    </xf>
    <xf numFmtId="164" fontId="11" fillId="9" borderId="6" xfId="0" applyNumberFormat="1" applyFont="1" applyFill="1" applyBorder="1" applyAlignment="1">
      <alignment horizontal="right" vertical="center"/>
    </xf>
    <xf numFmtId="0" fontId="6" fillId="0" borderId="0" xfId="0" quotePrefix="1" applyFont="1"/>
    <xf numFmtId="164" fontId="6" fillId="0" borderId="0" xfId="0" applyNumberFormat="1" applyFont="1"/>
    <xf numFmtId="1" fontId="6" fillId="0" borderId="0" xfId="0" applyNumberFormat="1" applyFont="1"/>
    <xf numFmtId="0" fontId="11" fillId="0" borderId="0" xfId="0" applyFont="1" applyAlignment="1">
      <alignment horizontal="center" vertical="center" wrapText="1"/>
    </xf>
    <xf numFmtId="0" fontId="28" fillId="10" borderId="0" xfId="0" applyFont="1" applyFill="1"/>
    <xf numFmtId="0" fontId="6" fillId="2" borderId="4" xfId="0" applyFont="1" applyFill="1" applyBorder="1" applyAlignment="1">
      <alignment horizontal="centerContinuous"/>
    </xf>
    <xf numFmtId="0" fontId="6" fillId="2" borderId="5" xfId="0" applyFont="1" applyFill="1" applyBorder="1" applyAlignment="1">
      <alignment horizontal="centerContinuous"/>
    </xf>
    <xf numFmtId="0" fontId="6" fillId="2" borderId="11" xfId="0" applyFont="1" applyFill="1" applyBorder="1" applyAlignment="1">
      <alignment horizontal="center"/>
    </xf>
    <xf numFmtId="0" fontId="6" fillId="2" borderId="11" xfId="0" applyFont="1" applyFill="1" applyBorder="1" applyAlignment="1">
      <alignment horizontal="centerContinuous"/>
    </xf>
    <xf numFmtId="0" fontId="6" fillId="2" borderId="2" xfId="0" applyFont="1" applyFill="1" applyBorder="1" applyAlignment="1">
      <alignment horizontal="center"/>
    </xf>
    <xf numFmtId="0" fontId="6" fillId="2" borderId="6" xfId="0" applyFont="1" applyFill="1" applyBorder="1" applyAlignment="1">
      <alignment horizontal="center"/>
    </xf>
    <xf numFmtId="0" fontId="6" fillId="2" borderId="3" xfId="0" applyFont="1" applyFill="1" applyBorder="1" applyAlignment="1">
      <alignment horizontal="center"/>
    </xf>
    <xf numFmtId="0" fontId="6" fillId="4" borderId="1" xfId="0" applyFont="1" applyFill="1" applyBorder="1" applyAlignment="1">
      <alignment horizontal="center"/>
    </xf>
    <xf numFmtId="164" fontId="6" fillId="2" borderId="11" xfId="0" applyNumberFormat="1" applyFont="1" applyFill="1" applyBorder="1" applyAlignment="1">
      <alignment horizontal="center"/>
    </xf>
    <xf numFmtId="164" fontId="6" fillId="4" borderId="5" xfId="0" applyNumberFormat="1" applyFont="1" applyFill="1" applyBorder="1" applyAlignment="1">
      <alignment horizontal="center"/>
    </xf>
    <xf numFmtId="0" fontId="6" fillId="2" borderId="4" xfId="0" applyFont="1" applyFill="1" applyBorder="1" applyAlignment="1">
      <alignment horizontal="center"/>
    </xf>
    <xf numFmtId="167" fontId="6" fillId="2" borderId="10" xfId="0" applyNumberFormat="1" applyFont="1" applyFill="1" applyBorder="1" applyAlignment="1">
      <alignment horizontal="center"/>
    </xf>
    <xf numFmtId="167" fontId="6" fillId="2" borderId="0" xfId="0" applyNumberFormat="1" applyFont="1" applyFill="1" applyAlignment="1">
      <alignment horizontal="center"/>
    </xf>
    <xf numFmtId="165" fontId="6" fillId="2" borderId="0" xfId="0" applyNumberFormat="1" applyFont="1" applyFill="1" applyAlignment="1">
      <alignment horizontal="center"/>
    </xf>
    <xf numFmtId="0" fontId="8" fillId="2" borderId="11" xfId="0" applyFont="1" applyFill="1" applyBorder="1" applyAlignment="1">
      <alignment horizontal="center"/>
    </xf>
    <xf numFmtId="164" fontId="6" fillId="2" borderId="12" xfId="0" applyNumberFormat="1" applyFont="1" applyFill="1" applyBorder="1" applyAlignment="1">
      <alignment horizontal="center"/>
    </xf>
    <xf numFmtId="164" fontId="6" fillId="4" borderId="9" xfId="0" applyNumberFormat="1" applyFont="1" applyFill="1" applyBorder="1" applyAlignment="1">
      <alignment horizontal="center"/>
    </xf>
    <xf numFmtId="0" fontId="6" fillId="2" borderId="10" xfId="0" applyFont="1" applyFill="1" applyBorder="1" applyAlignment="1">
      <alignment horizontal="center"/>
    </xf>
    <xf numFmtId="0" fontId="8" fillId="2" borderId="14" xfId="0" applyFont="1" applyFill="1" applyBorder="1" applyAlignment="1">
      <alignment horizontal="center"/>
    </xf>
    <xf numFmtId="0" fontId="6" fillId="2" borderId="11" xfId="0" applyFont="1" applyFill="1" applyBorder="1"/>
    <xf numFmtId="9" fontId="6" fillId="4" borderId="5" xfId="0" applyNumberFormat="1" applyFont="1" applyFill="1" applyBorder="1" applyAlignment="1">
      <alignment horizontal="center"/>
    </xf>
    <xf numFmtId="1" fontId="26" fillId="2" borderId="0" xfId="0" applyNumberFormat="1" applyFont="1" applyFill="1"/>
    <xf numFmtId="0" fontId="6" fillId="2" borderId="7" xfId="0" applyFont="1" applyFill="1" applyBorder="1" applyAlignment="1">
      <alignment horizontal="center"/>
    </xf>
    <xf numFmtId="167" fontId="6" fillId="2" borderId="7" xfId="0" applyNumberFormat="1" applyFont="1" applyFill="1" applyBorder="1" applyAlignment="1">
      <alignment horizontal="center"/>
    </xf>
    <xf numFmtId="167" fontId="6" fillId="2" borderId="8" xfId="0" applyNumberFormat="1" applyFont="1" applyFill="1" applyBorder="1" applyAlignment="1">
      <alignment horizontal="center"/>
    </xf>
    <xf numFmtId="165" fontId="6" fillId="2" borderId="8" xfId="0" applyNumberFormat="1" applyFont="1" applyFill="1" applyBorder="1" applyAlignment="1">
      <alignment horizontal="center"/>
    </xf>
    <xf numFmtId="0" fontId="8" fillId="2" borderId="12" xfId="0" applyFont="1" applyFill="1" applyBorder="1" applyAlignment="1">
      <alignment horizontal="center"/>
    </xf>
    <xf numFmtId="1" fontId="33" fillId="2" borderId="0" xfId="0" applyNumberFormat="1" applyFont="1" applyFill="1"/>
    <xf numFmtId="166" fontId="34" fillId="2" borderId="0" xfId="0" applyNumberFormat="1" applyFont="1" applyFill="1"/>
    <xf numFmtId="0" fontId="35" fillId="2" borderId="0" xfId="3" applyFont="1" applyFill="1"/>
    <xf numFmtId="167" fontId="6" fillId="2" borderId="0" xfId="0" applyNumberFormat="1" applyFont="1" applyFill="1"/>
    <xf numFmtId="0" fontId="6" fillId="2" borderId="0" xfId="0" applyFont="1" applyFill="1" applyAlignment="1">
      <alignment wrapText="1"/>
    </xf>
    <xf numFmtId="1" fontId="6" fillId="2" borderId="0" xfId="0" applyNumberFormat="1" applyFont="1" applyFill="1" applyAlignment="1">
      <alignment wrapText="1"/>
    </xf>
    <xf numFmtId="0" fontId="36" fillId="3" borderId="0" xfId="0" applyFont="1" applyFill="1"/>
    <xf numFmtId="0" fontId="6" fillId="3" borderId="0" xfId="0" applyFont="1" applyFill="1" applyAlignment="1">
      <alignment wrapText="1"/>
    </xf>
    <xf numFmtId="3" fontId="14" fillId="2" borderId="0" xfId="0" applyNumberFormat="1" applyFont="1" applyFill="1" applyAlignment="1">
      <alignment horizontal="center" wrapText="1"/>
    </xf>
    <xf numFmtId="0" fontId="36" fillId="2" borderId="0" xfId="0" applyFont="1" applyFill="1"/>
    <xf numFmtId="9" fontId="6" fillId="2" borderId="0" xfId="0" applyNumberFormat="1" applyFont="1" applyFill="1" applyAlignment="1">
      <alignment horizontal="right"/>
    </xf>
    <xf numFmtId="166" fontId="26" fillId="2" borderId="0" xfId="0" applyNumberFormat="1" applyFont="1" applyFill="1"/>
    <xf numFmtId="166" fontId="6" fillId="2" borderId="0" xfId="0" applyNumberFormat="1" applyFont="1" applyFill="1" applyAlignment="1">
      <alignment horizontal="right"/>
    </xf>
    <xf numFmtId="3" fontId="6" fillId="2" borderId="0" xfId="0" applyNumberFormat="1" applyFont="1" applyFill="1" applyAlignment="1">
      <alignment horizontal="right"/>
    </xf>
    <xf numFmtId="1" fontId="19" fillId="2" borderId="0" xfId="0" applyNumberFormat="1" applyFont="1" applyFill="1"/>
    <xf numFmtId="1" fontId="37" fillId="2" borderId="0" xfId="0" applyNumberFormat="1" applyFont="1" applyFill="1"/>
    <xf numFmtId="1" fontId="19" fillId="2" borderId="0" xfId="0" applyNumberFormat="1" applyFont="1" applyFill="1" applyAlignment="1">
      <alignment horizontal="left" indent="1"/>
    </xf>
    <xf numFmtId="3" fontId="19" fillId="2" borderId="0" xfId="0" applyNumberFormat="1" applyFont="1" applyFill="1" applyAlignment="1">
      <alignment horizontal="right"/>
    </xf>
    <xf numFmtId="3" fontId="14" fillId="2" borderId="0" xfId="0" applyNumberFormat="1" applyFont="1" applyFill="1" applyAlignment="1">
      <alignment horizontal="right" wrapText="1"/>
    </xf>
    <xf numFmtId="8" fontId="6" fillId="2" borderId="0" xfId="0" applyNumberFormat="1" applyFont="1" applyFill="1" applyAlignment="1">
      <alignment horizontal="right"/>
    </xf>
    <xf numFmtId="0" fontId="38" fillId="2" borderId="0" xfId="0" applyFont="1" applyFill="1"/>
    <xf numFmtId="1" fontId="6" fillId="2" borderId="0" xfId="0" applyNumberFormat="1" applyFont="1" applyFill="1" applyAlignment="1">
      <alignment horizontal="left" indent="1"/>
    </xf>
    <xf numFmtId="8" fontId="6" fillId="2" borderId="0" xfId="0" applyNumberFormat="1" applyFont="1" applyFill="1" applyAlignment="1">
      <alignment horizontal="left"/>
    </xf>
    <xf numFmtId="0" fontId="39" fillId="6" borderId="0" xfId="0" applyFont="1" applyFill="1"/>
    <xf numFmtId="0" fontId="9" fillId="6" borderId="0" xfId="0" applyFont="1" applyFill="1" applyAlignment="1">
      <alignment wrapText="1"/>
    </xf>
    <xf numFmtId="8" fontId="6" fillId="2" borderId="0" xfId="0" applyNumberFormat="1" applyFont="1" applyFill="1" applyAlignment="1">
      <alignment horizontal="center"/>
    </xf>
    <xf numFmtId="8" fontId="6" fillId="2" borderId="0" xfId="0" applyNumberFormat="1" applyFont="1" applyFill="1"/>
    <xf numFmtId="9" fontId="6" fillId="2" borderId="0" xfId="0" applyNumberFormat="1" applyFont="1" applyFill="1"/>
    <xf numFmtId="3" fontId="6" fillId="2" borderId="0" xfId="0" applyNumberFormat="1" applyFont="1" applyFill="1"/>
    <xf numFmtId="168" fontId="6" fillId="2" borderId="0" xfId="0" applyNumberFormat="1" applyFont="1" applyFill="1"/>
    <xf numFmtId="1" fontId="6" fillId="2" borderId="0" xfId="0" applyNumberFormat="1" applyFont="1" applyFill="1" applyAlignment="1">
      <alignment horizontal="center"/>
    </xf>
    <xf numFmtId="9" fontId="40" fillId="4" borderId="2" xfId="0" applyNumberFormat="1" applyFont="1" applyFill="1" applyBorder="1" applyAlignment="1">
      <alignment horizontal="centerContinuous"/>
    </xf>
    <xf numFmtId="9" fontId="26" fillId="4" borderId="6" xfId="0" applyNumberFormat="1" applyFont="1" applyFill="1" applyBorder="1" applyAlignment="1">
      <alignment horizontal="centerContinuous"/>
    </xf>
    <xf numFmtId="1" fontId="6" fillId="4" borderId="3" xfId="0" applyNumberFormat="1" applyFont="1" applyFill="1" applyBorder="1" applyAlignment="1">
      <alignment horizontal="centerContinuous"/>
    </xf>
    <xf numFmtId="1" fontId="36" fillId="5" borderId="0" xfId="0" applyNumberFormat="1" applyFont="1" applyFill="1" applyAlignment="1">
      <alignment horizontal="center" vertical="center"/>
    </xf>
    <xf numFmtId="166" fontId="6" fillId="5" borderId="0" xfId="0" applyNumberFormat="1" applyFont="1" applyFill="1"/>
    <xf numFmtId="1" fontId="6" fillId="2" borderId="0" xfId="0" applyNumberFormat="1" applyFont="1" applyFill="1" applyAlignment="1">
      <alignment horizontal="right"/>
    </xf>
    <xf numFmtId="1" fontId="6" fillId="2" borderId="0" xfId="0" applyNumberFormat="1" applyFont="1" applyFill="1" applyAlignment="1">
      <alignment horizontal="left"/>
    </xf>
    <xf numFmtId="9" fontId="35" fillId="2" borderId="0" xfId="3" applyNumberFormat="1" applyFont="1" applyFill="1" applyBorder="1" applyAlignment="1">
      <alignment horizontal="left"/>
    </xf>
    <xf numFmtId="166" fontId="6" fillId="10" borderId="0" xfId="0" applyNumberFormat="1" applyFont="1" applyFill="1"/>
    <xf numFmtId="0" fontId="6" fillId="2" borderId="0" xfId="0" applyFont="1" applyFill="1" applyAlignment="1">
      <alignment horizontal="center" wrapText="1"/>
    </xf>
    <xf numFmtId="9" fontId="42" fillId="2" borderId="0" xfId="0" applyNumberFormat="1" applyFont="1" applyFill="1" applyAlignment="1">
      <alignment horizontal="center"/>
    </xf>
    <xf numFmtId="0" fontId="6" fillId="2" borderId="1" xfId="0" applyFont="1" applyFill="1" applyBorder="1" applyAlignment="1">
      <alignment horizontal="center"/>
    </xf>
    <xf numFmtId="0" fontId="17" fillId="2" borderId="0" xfId="0" applyFont="1" applyFill="1" applyAlignment="1">
      <alignment wrapText="1"/>
    </xf>
    <xf numFmtId="0" fontId="6" fillId="2" borderId="0" xfId="0" applyFont="1" applyFill="1" applyAlignment="1">
      <alignment vertical="top"/>
    </xf>
    <xf numFmtId="0" fontId="6" fillId="2" borderId="11" xfId="0" applyFont="1" applyFill="1" applyBorder="1" applyAlignment="1">
      <alignment vertical="center"/>
    </xf>
    <xf numFmtId="9" fontId="6" fillId="4" borderId="5" xfId="0" applyNumberFormat="1" applyFont="1" applyFill="1" applyBorder="1" applyAlignment="1">
      <alignment horizontal="center" vertical="center"/>
    </xf>
    <xf numFmtId="0" fontId="6" fillId="2" borderId="10" xfId="0" applyFont="1" applyFill="1" applyBorder="1" applyAlignment="1">
      <alignment horizontal="center" vertical="center"/>
    </xf>
    <xf numFmtId="167" fontId="6" fillId="2" borderId="10" xfId="0" applyNumberFormat="1" applyFont="1" applyFill="1" applyBorder="1" applyAlignment="1">
      <alignment horizontal="center" vertical="center"/>
    </xf>
    <xf numFmtId="167" fontId="6" fillId="2" borderId="0" xfId="0" applyNumberFormat="1" applyFont="1" applyFill="1" applyAlignment="1">
      <alignment horizontal="center" vertical="center"/>
    </xf>
    <xf numFmtId="165" fontId="6" fillId="2" borderId="0" xfId="0" applyNumberFormat="1" applyFont="1" applyFill="1" applyAlignment="1">
      <alignment horizontal="center" vertical="center"/>
    </xf>
    <xf numFmtId="0" fontId="8" fillId="2" borderId="14" xfId="0" applyFont="1" applyFill="1" applyBorder="1" applyAlignment="1">
      <alignment horizontal="center" vertical="center"/>
    </xf>
    <xf numFmtId="1" fontId="26" fillId="2" borderId="0" xfId="0" applyNumberFormat="1" applyFont="1" applyFill="1" applyAlignment="1">
      <alignment vertical="center"/>
    </xf>
    <xf numFmtId="0" fontId="6" fillId="2" borderId="1" xfId="0" applyFont="1" applyFill="1" applyBorder="1" applyAlignment="1">
      <alignment vertical="center"/>
    </xf>
    <xf numFmtId="9" fontId="6" fillId="4" borderId="3" xfId="0" applyNumberFormat="1" applyFont="1" applyFill="1" applyBorder="1" applyAlignment="1">
      <alignment horizontal="center" vertical="center"/>
    </xf>
    <xf numFmtId="0" fontId="6" fillId="2" borderId="11" xfId="0" applyFont="1" applyFill="1" applyBorder="1" applyAlignment="1">
      <alignment horizontal="center" vertical="center"/>
    </xf>
    <xf numFmtId="1" fontId="6" fillId="2" borderId="0" xfId="0" applyNumberFormat="1" applyFont="1" applyFill="1" applyAlignment="1">
      <alignment vertical="center"/>
    </xf>
    <xf numFmtId="9" fontId="9" fillId="2" borderId="0" xfId="0" applyNumberFormat="1" applyFont="1" applyFill="1" applyAlignment="1">
      <alignment horizontal="right" vertical="center"/>
    </xf>
    <xf numFmtId="9" fontId="6" fillId="2" borderId="0" xfId="0" applyNumberFormat="1" applyFont="1" applyFill="1" applyAlignment="1">
      <alignment horizontal="right" vertical="center"/>
    </xf>
    <xf numFmtId="44" fontId="8" fillId="2" borderId="0" xfId="4" applyFont="1" applyFill="1" applyAlignment="1">
      <alignment horizontal="right" vertical="center"/>
    </xf>
    <xf numFmtId="3" fontId="6" fillId="2" borderId="0" xfId="0" applyNumberFormat="1" applyFont="1" applyFill="1" applyAlignment="1">
      <alignment horizontal="right" vertical="center"/>
    </xf>
    <xf numFmtId="6" fontId="6" fillId="2" borderId="0" xfId="0" applyNumberFormat="1" applyFont="1" applyFill="1" applyAlignment="1">
      <alignment vertical="center"/>
    </xf>
    <xf numFmtId="6" fontId="26" fillId="2" borderId="0" xfId="0" applyNumberFormat="1" applyFont="1" applyFill="1" applyAlignment="1">
      <alignment vertical="center"/>
    </xf>
    <xf numFmtId="6" fontId="9" fillId="2" borderId="0" xfId="0" applyNumberFormat="1" applyFont="1" applyFill="1" applyAlignment="1">
      <alignment horizontal="right" vertical="center"/>
    </xf>
    <xf numFmtId="0" fontId="17" fillId="2" borderId="0" xfId="0" applyFont="1" applyFill="1" applyAlignment="1">
      <alignment horizontal="left" vertical="top"/>
    </xf>
    <xf numFmtId="166" fontId="17" fillId="2" borderId="0" xfId="0" applyNumberFormat="1" applyFont="1" applyFill="1" applyAlignment="1">
      <alignment vertical="top"/>
    </xf>
    <xf numFmtId="0" fontId="44" fillId="2" borderId="0" xfId="0" applyFont="1" applyFill="1"/>
    <xf numFmtId="0" fontId="44" fillId="2" borderId="0" xfId="0" applyFont="1" applyFill="1" applyAlignment="1">
      <alignment vertical="center"/>
    </xf>
    <xf numFmtId="0" fontId="17" fillId="10" borderId="0" xfId="0" applyFont="1" applyFill="1" applyAlignment="1">
      <alignment horizontal="left" vertical="top" wrapText="1"/>
    </xf>
    <xf numFmtId="0" fontId="6" fillId="2" borderId="7" xfId="0" applyFont="1" applyFill="1" applyBorder="1" applyAlignment="1">
      <alignment horizontal="center" vertical="center"/>
    </xf>
    <xf numFmtId="167" fontId="6" fillId="2" borderId="7" xfId="0" applyNumberFormat="1" applyFont="1" applyFill="1" applyBorder="1" applyAlignment="1">
      <alignment horizontal="center" vertical="center"/>
    </xf>
    <xf numFmtId="167" fontId="6" fillId="2" borderId="8" xfId="0" applyNumberFormat="1" applyFont="1" applyFill="1" applyBorder="1" applyAlignment="1">
      <alignment horizontal="center" vertical="center"/>
    </xf>
    <xf numFmtId="165" fontId="6" fillId="2" borderId="8" xfId="0" applyNumberFormat="1" applyFont="1" applyFill="1" applyBorder="1" applyAlignment="1">
      <alignment horizontal="center" vertical="center"/>
    </xf>
    <xf numFmtId="0" fontId="8" fillId="2" borderId="12" xfId="0" applyFont="1" applyFill="1" applyBorder="1" applyAlignment="1">
      <alignment horizontal="center" vertical="center"/>
    </xf>
    <xf numFmtId="0" fontId="6" fillId="2" borderId="1" xfId="0" applyFont="1" applyFill="1" applyBorder="1" applyAlignment="1">
      <alignment horizontal="center" vertical="center"/>
    </xf>
    <xf numFmtId="166" fontId="45" fillId="2" borderId="1" xfId="0" applyNumberFormat="1" applyFont="1" applyFill="1" applyBorder="1" applyAlignment="1">
      <alignment vertical="center" wrapText="1"/>
    </xf>
    <xf numFmtId="9" fontId="6" fillId="4" borderId="1" xfId="0" applyNumberFormat="1" applyFont="1" applyFill="1" applyBorder="1" applyAlignment="1">
      <alignment horizontal="center"/>
    </xf>
    <xf numFmtId="166" fontId="6" fillId="2" borderId="0" xfId="0" applyNumberFormat="1" applyFont="1" applyFill="1" applyAlignment="1">
      <alignment horizontal="left"/>
    </xf>
    <xf numFmtId="0" fontId="6" fillId="13" borderId="0" xfId="0" applyFont="1" applyFill="1"/>
    <xf numFmtId="166" fontId="6" fillId="13" borderId="0" xfId="0" applyNumberFormat="1" applyFont="1" applyFill="1"/>
    <xf numFmtId="0" fontId="6" fillId="10" borderId="0" xfId="0" applyFont="1" applyFill="1" applyAlignment="1">
      <alignment vertical="top"/>
    </xf>
    <xf numFmtId="0" fontId="9" fillId="10" borderId="0" xfId="0" applyFont="1" applyFill="1" applyAlignment="1">
      <alignment vertical="top"/>
    </xf>
    <xf numFmtId="0" fontId="9" fillId="10" borderId="0" xfId="0" applyFont="1" applyFill="1" applyAlignment="1">
      <alignment vertical="center"/>
    </xf>
    <xf numFmtId="166" fontId="6" fillId="2" borderId="0" xfId="0" applyNumberFormat="1" applyFont="1" applyFill="1" applyAlignment="1">
      <alignment horizontal="centerContinuous"/>
    </xf>
    <xf numFmtId="0" fontId="6" fillId="0" borderId="15" xfId="0" applyFont="1" applyBorder="1" applyAlignment="1">
      <alignment horizontal="left"/>
    </xf>
    <xf numFmtId="169" fontId="6" fillId="0" borderId="15" xfId="0" applyNumberFormat="1" applyFont="1" applyBorder="1" applyAlignment="1">
      <alignment horizontal="right"/>
    </xf>
    <xf numFmtId="0" fontId="6" fillId="0" borderId="17" xfId="0" applyFont="1" applyBorder="1" applyAlignment="1">
      <alignment horizontal="left"/>
    </xf>
    <xf numFmtId="169" fontId="6" fillId="0" borderId="17" xfId="0" applyNumberFormat="1" applyFont="1" applyBorder="1" applyAlignment="1">
      <alignment horizontal="right"/>
    </xf>
    <xf numFmtId="0" fontId="6" fillId="2" borderId="0" xfId="0" applyFont="1" applyFill="1" applyAlignment="1">
      <alignment horizontal="left"/>
    </xf>
    <xf numFmtId="0" fontId="46" fillId="14" borderId="16" xfId="0" applyFont="1" applyFill="1" applyBorder="1" applyAlignment="1">
      <alignment horizontal="left" vertical="center" wrapText="1"/>
    </xf>
    <xf numFmtId="0" fontId="46" fillId="14" borderId="16" xfId="0" applyFont="1" applyFill="1" applyBorder="1" applyAlignment="1">
      <alignment horizontal="left" vertical="center"/>
    </xf>
    <xf numFmtId="0" fontId="46" fillId="14" borderId="16" xfId="0" applyFont="1" applyFill="1" applyBorder="1" applyAlignment="1">
      <alignment horizontal="right" vertical="center" wrapText="1"/>
    </xf>
    <xf numFmtId="0" fontId="14" fillId="2" borderId="1" xfId="0" applyFont="1" applyFill="1" applyBorder="1" applyAlignment="1">
      <alignment horizontal="center" vertical="center"/>
    </xf>
    <xf numFmtId="0" fontId="6" fillId="10" borderId="0" xfId="0" applyFont="1" applyFill="1" applyAlignment="1">
      <alignment vertical="center"/>
    </xf>
    <xf numFmtId="0" fontId="16" fillId="2" borderId="0" xfId="0" applyFont="1" applyFill="1" applyAlignment="1">
      <alignment horizontal="left" vertical="center" indent="1"/>
    </xf>
    <xf numFmtId="0" fontId="17" fillId="2" borderId="0" xfId="0" applyFont="1" applyFill="1" applyAlignment="1">
      <alignment horizontal="left" vertical="center" indent="1"/>
    </xf>
    <xf numFmtId="0" fontId="48" fillId="2" borderId="0" xfId="0" applyFont="1" applyFill="1"/>
    <xf numFmtId="0" fontId="16" fillId="2" borderId="0" xfId="0" applyFont="1" applyFill="1" applyAlignment="1">
      <alignment horizontal="left" indent="2"/>
    </xf>
    <xf numFmtId="0" fontId="6" fillId="2" borderId="0" xfId="0" applyFont="1" applyFill="1" applyAlignment="1">
      <alignment horizontal="left" indent="2"/>
    </xf>
    <xf numFmtId="0" fontId="22" fillId="2" borderId="0" xfId="0" applyFont="1" applyFill="1"/>
    <xf numFmtId="0" fontId="25" fillId="2" borderId="0" xfId="0" applyFont="1" applyFill="1" applyAlignment="1">
      <alignment horizontal="centerContinuous"/>
    </xf>
    <xf numFmtId="0" fontId="22" fillId="2" borderId="0" xfId="0" applyFont="1" applyFill="1" applyAlignment="1">
      <alignment horizontal="left"/>
    </xf>
    <xf numFmtId="0" fontId="6" fillId="2" borderId="0" xfId="0" applyFont="1" applyFill="1" applyAlignment="1" applyProtection="1">
      <alignment vertical="top"/>
      <protection locked="0"/>
    </xf>
    <xf numFmtId="164" fontId="6" fillId="2" borderId="0" xfId="0" applyNumberFormat="1" applyFont="1" applyFill="1" applyProtection="1">
      <protection locked="0"/>
    </xf>
    <xf numFmtId="0" fontId="22" fillId="2" borderId="0" xfId="0" applyFont="1" applyFill="1" applyAlignment="1">
      <alignment vertical="center"/>
    </xf>
    <xf numFmtId="0" fontId="22" fillId="2" borderId="0" xfId="0" applyFont="1" applyFill="1" applyAlignment="1">
      <alignment vertical="top"/>
    </xf>
    <xf numFmtId="0" fontId="6" fillId="15" borderId="18" xfId="0" applyFont="1" applyFill="1" applyBorder="1" applyAlignment="1">
      <alignment horizontal="center" vertical="center" wrapText="1"/>
    </xf>
    <xf numFmtId="0" fontId="17" fillId="2" borderId="0" xfId="0" applyFont="1" applyFill="1" applyAlignment="1">
      <alignment vertical="center" wrapText="1"/>
    </xf>
    <xf numFmtId="0" fontId="17" fillId="2" borderId="0" xfId="0" applyFont="1" applyFill="1" applyAlignment="1">
      <alignment vertical="top" wrapText="1"/>
    </xf>
    <xf numFmtId="0" fontId="16" fillId="2" borderId="0" xfId="0" applyFont="1" applyFill="1" applyAlignment="1">
      <alignment vertical="top"/>
    </xf>
    <xf numFmtId="0" fontId="17" fillId="2" borderId="0" xfId="0" applyFont="1" applyFill="1" applyAlignment="1">
      <alignment horizontal="left" vertical="top" wrapText="1"/>
    </xf>
    <xf numFmtId="0" fontId="17" fillId="2" borderId="0" xfId="0" applyFont="1" applyFill="1" applyAlignment="1">
      <alignment horizontal="left" vertical="top" wrapText="1" indent="2"/>
    </xf>
    <xf numFmtId="0" fontId="22" fillId="2" borderId="0" xfId="0" applyFont="1" applyFill="1" applyAlignment="1">
      <alignment horizontal="left" wrapText="1"/>
    </xf>
    <xf numFmtId="0" fontId="17" fillId="2" borderId="0" xfId="0" applyFont="1" applyFill="1" applyAlignment="1">
      <alignment horizontal="left" vertical="center" wrapText="1"/>
    </xf>
  </cellXfs>
  <cellStyles count="5">
    <cellStyle name="Comma" xfId="1" builtinId="3"/>
    <cellStyle name="Currency" xfId="4" builtinId="4"/>
    <cellStyle name="Hyperlink" xfId="3" builtinId="8"/>
    <cellStyle name="Normal" xfId="0" builtinId="0"/>
    <cellStyle name="Percent" xfId="2" builtinId="5"/>
  </cellStyles>
  <dxfs count="58">
    <dxf>
      <font>
        <strike val="0"/>
        <outline val="0"/>
        <shadow val="0"/>
        <vertAlign val="baseline"/>
        <name val="Milligram"/>
        <scheme val="none"/>
      </font>
      <numFmt numFmtId="169" formatCode="&quot;$&quot;#,###,###,##0"/>
      <fill>
        <patternFill patternType="none">
          <fgColor indexed="64"/>
          <bgColor auto="1"/>
        </patternFill>
      </fill>
      <alignment horizontal="right" vertical="bottom" textRotation="0" wrapText="0" indent="0" justifyLastLine="0" shrinkToFit="0" readingOrder="0"/>
      <border diagonalUp="0" diagonalDown="0" outline="0">
        <left style="thin">
          <color rgb="FFC1C1C1"/>
        </left>
        <right style="thin">
          <color rgb="FFC1C1C1"/>
        </right>
        <top style="thin">
          <color rgb="FFC1C1C1"/>
        </top>
        <bottom style="thin">
          <color rgb="FFC1C1C1"/>
        </bottom>
      </border>
    </dxf>
    <dxf>
      <font>
        <strike val="0"/>
        <outline val="0"/>
        <shadow val="0"/>
        <vertAlign val="baseline"/>
        <name val="Milligram"/>
        <scheme val="none"/>
      </font>
      <numFmt numFmtId="169" formatCode="&quot;$&quot;#,###,###,##0"/>
      <fill>
        <patternFill patternType="none">
          <fgColor indexed="64"/>
          <bgColor auto="1"/>
        </patternFill>
      </fill>
      <alignment horizontal="right" vertical="bottom" textRotation="0" wrapText="0" indent="0" justifyLastLine="0" shrinkToFit="0" readingOrder="0"/>
      <border diagonalUp="0" diagonalDown="0" outline="0">
        <left style="thin">
          <color rgb="FFC1C1C1"/>
        </left>
        <right style="thin">
          <color rgb="FFC1C1C1"/>
        </right>
        <top style="thin">
          <color rgb="FFC1C1C1"/>
        </top>
        <bottom style="thin">
          <color rgb="FFC1C1C1"/>
        </bottom>
      </border>
    </dxf>
    <dxf>
      <font>
        <strike val="0"/>
        <outline val="0"/>
        <shadow val="0"/>
        <vertAlign val="baseline"/>
        <name val="Milligram"/>
        <scheme val="none"/>
      </font>
      <numFmt numFmtId="169" formatCode="&quot;$&quot;#,###,###,##0"/>
      <fill>
        <patternFill patternType="none">
          <fgColor indexed="64"/>
          <bgColor auto="1"/>
        </patternFill>
      </fill>
      <alignment horizontal="right" vertical="bottom" textRotation="0" wrapText="0" indent="0" justifyLastLine="0" shrinkToFit="0" readingOrder="0"/>
      <border diagonalUp="0" diagonalDown="0" outline="0">
        <left style="thin">
          <color rgb="FFC1C1C1"/>
        </left>
        <right style="thin">
          <color rgb="FFC1C1C1"/>
        </right>
        <top style="thin">
          <color rgb="FFC1C1C1"/>
        </top>
        <bottom style="thin">
          <color rgb="FFC1C1C1"/>
        </bottom>
      </border>
    </dxf>
    <dxf>
      <font>
        <strike val="0"/>
        <outline val="0"/>
        <shadow val="0"/>
        <vertAlign val="baseline"/>
        <name val="Milligram"/>
        <scheme val="none"/>
      </font>
      <numFmt numFmtId="169" formatCode="&quot;$&quot;#,###,###,##0"/>
      <fill>
        <patternFill patternType="none">
          <fgColor indexed="64"/>
          <bgColor auto="1"/>
        </patternFill>
      </fill>
      <alignment horizontal="right" vertical="bottom" textRotation="0" wrapText="0" indent="0" justifyLastLine="0" shrinkToFit="0" readingOrder="0"/>
      <border diagonalUp="0" diagonalDown="0" outline="0">
        <left style="thin">
          <color rgb="FFC1C1C1"/>
        </left>
        <right style="thin">
          <color rgb="FFC1C1C1"/>
        </right>
        <top style="thin">
          <color rgb="FFC1C1C1"/>
        </top>
        <bottom style="thin">
          <color rgb="FFC1C1C1"/>
        </bottom>
      </border>
    </dxf>
    <dxf>
      <font>
        <strike val="0"/>
        <outline val="0"/>
        <shadow val="0"/>
        <vertAlign val="baseline"/>
        <name val="Milligram"/>
        <scheme val="none"/>
      </font>
      <numFmt numFmtId="169" formatCode="&quot;$&quot;#,###,###,##0"/>
      <fill>
        <patternFill patternType="none">
          <fgColor indexed="64"/>
          <bgColor auto="1"/>
        </patternFill>
      </fill>
      <alignment horizontal="right" vertical="bottom" textRotation="0" wrapText="0" indent="0" justifyLastLine="0" shrinkToFit="0" readingOrder="0"/>
      <border diagonalUp="0" diagonalDown="0" outline="0">
        <left style="thin">
          <color rgb="FFC1C1C1"/>
        </left>
        <right style="thin">
          <color rgb="FFC1C1C1"/>
        </right>
        <top style="thin">
          <color rgb="FFC1C1C1"/>
        </top>
        <bottom style="thin">
          <color rgb="FFC1C1C1"/>
        </bottom>
      </border>
    </dxf>
    <dxf>
      <font>
        <strike val="0"/>
        <outline val="0"/>
        <shadow val="0"/>
        <vertAlign val="baseline"/>
        <name val="Milligram"/>
        <scheme val="none"/>
      </font>
      <fill>
        <patternFill patternType="none">
          <fgColor indexed="64"/>
          <bgColor auto="1"/>
        </patternFill>
      </fill>
      <alignment horizontal="left" vertical="bottom" textRotation="0" wrapText="0" indent="0" justifyLastLine="0" shrinkToFit="0" readingOrder="0"/>
      <border diagonalUp="0" diagonalDown="0" outline="0">
        <left style="thin">
          <color rgb="FFC1C1C1"/>
        </left>
        <right style="thin">
          <color rgb="FFC1C1C1"/>
        </right>
        <top style="thin">
          <color rgb="FFC1C1C1"/>
        </top>
        <bottom style="thin">
          <color rgb="FFC1C1C1"/>
        </bottom>
      </border>
    </dxf>
    <dxf>
      <font>
        <strike val="0"/>
        <outline val="0"/>
        <shadow val="0"/>
        <vertAlign val="baseline"/>
        <name val="Milligram"/>
        <scheme val="none"/>
      </font>
      <fill>
        <patternFill patternType="none">
          <fgColor indexed="64"/>
          <bgColor auto="1"/>
        </patternFill>
      </fill>
      <alignment horizontal="left" vertical="bottom" textRotation="0" wrapText="0" indent="0" justifyLastLine="0" shrinkToFit="0" readingOrder="0"/>
      <border diagonalUp="0" diagonalDown="0" outline="0">
        <left style="thin">
          <color rgb="FFC1C1C1"/>
        </left>
        <right style="thin">
          <color rgb="FFC1C1C1"/>
        </right>
        <top style="thin">
          <color rgb="FFC1C1C1"/>
        </top>
        <bottom style="thin">
          <color rgb="FFC1C1C1"/>
        </bottom>
      </border>
    </dxf>
    <dxf>
      <font>
        <strike val="0"/>
        <outline val="0"/>
        <shadow val="0"/>
        <vertAlign val="baseline"/>
        <name val="Milligram"/>
        <scheme val="none"/>
      </font>
      <fill>
        <patternFill patternType="none">
          <fgColor indexed="64"/>
          <bgColor auto="1"/>
        </patternFill>
      </fill>
      <alignment horizontal="left" vertical="bottom" textRotation="0" wrapText="0" indent="0" justifyLastLine="0" shrinkToFit="0" readingOrder="0"/>
      <border diagonalUp="0" diagonalDown="0" outline="0">
        <left style="thin">
          <color rgb="FFC1C1C1"/>
        </left>
        <right style="thin">
          <color rgb="FFC1C1C1"/>
        </right>
        <top style="thin">
          <color rgb="FFC1C1C1"/>
        </top>
        <bottom style="thin">
          <color rgb="FFC1C1C1"/>
        </bottom>
      </border>
    </dxf>
    <dxf>
      <border outline="0">
        <top style="thin">
          <color rgb="FFC1C1C1"/>
        </top>
      </border>
    </dxf>
    <dxf>
      <border outline="0">
        <bottom style="thin">
          <color rgb="FFB0B7BB"/>
        </bottom>
      </border>
    </dxf>
    <dxf>
      <border outline="0">
        <top style="thin">
          <color rgb="FFB0B7BB"/>
        </top>
        <bottom style="thin">
          <color rgb="FFC1C1C1"/>
        </bottom>
      </border>
    </dxf>
    <dxf>
      <font>
        <strike val="0"/>
        <outline val="0"/>
        <shadow val="0"/>
        <vertAlign val="baseline"/>
        <name val="Milligram"/>
        <scheme val="none"/>
      </font>
      <fill>
        <patternFill patternType="none">
          <fgColor indexed="64"/>
          <bgColor auto="1"/>
        </patternFill>
      </fill>
      <alignment horizontal="right" vertical="bottom" textRotation="0" wrapText="0" indent="0" justifyLastLine="0" shrinkToFit="0" readingOrder="0"/>
    </dxf>
    <dxf>
      <font>
        <b/>
        <i val="0"/>
        <strike val="0"/>
        <condense val="0"/>
        <extend val="0"/>
        <outline val="0"/>
        <shadow val="0"/>
        <u val="none"/>
        <vertAlign val="baseline"/>
        <sz val="9.5"/>
        <color auto="1"/>
        <name val="Milligram"/>
        <scheme val="none"/>
      </font>
      <fill>
        <patternFill patternType="solid">
          <fgColor indexed="64"/>
          <bgColor theme="5"/>
        </patternFill>
      </fill>
      <alignment horizontal="right" vertical="center" textRotation="0" wrapText="1" indent="0" justifyLastLine="0" shrinkToFit="0" readingOrder="0"/>
      <border diagonalUp="0" diagonalDown="0" outline="0">
        <left style="thin">
          <color rgb="FFB0B7BB"/>
        </left>
        <right style="thin">
          <color rgb="FFB0B7BB"/>
        </right>
        <top/>
        <bottom/>
      </border>
    </dxf>
    <dxf>
      <fill>
        <patternFill>
          <bgColor theme="0" tint="-0.14996795556505021"/>
        </patternFill>
      </fill>
    </dxf>
    <dxf>
      <font>
        <color theme="1"/>
      </font>
      <fill>
        <patternFill>
          <bgColor rgb="FFFFCCCC"/>
        </patternFill>
      </fill>
    </dxf>
    <dxf>
      <fill>
        <patternFill>
          <bgColor theme="0" tint="-0.14996795556505021"/>
        </patternFill>
      </fill>
    </dxf>
    <dxf>
      <fill>
        <patternFill>
          <bgColor theme="0" tint="-0.14996795556505021"/>
        </patternFill>
      </fill>
    </dxf>
    <dxf>
      <font>
        <color theme="1"/>
      </font>
      <fill>
        <patternFill>
          <bgColor rgb="FFFFCCCC"/>
        </patternFill>
      </fill>
    </dxf>
    <dxf>
      <fill>
        <patternFill>
          <bgColor theme="0" tint="-0.14996795556505021"/>
        </patternFill>
      </fill>
    </dxf>
    <dxf>
      <font>
        <strike val="0"/>
        <outline val="0"/>
        <shadow val="0"/>
        <u val="none"/>
        <vertAlign val="baseline"/>
        <name val="Milligram"/>
        <scheme val="none"/>
      </font>
      <numFmt numFmtId="1" formatCode="0"/>
      <fill>
        <patternFill patternType="none">
          <fgColor indexed="64"/>
          <bgColor auto="1"/>
        </patternFill>
      </fill>
    </dxf>
    <dxf>
      <font>
        <strike val="0"/>
        <outline val="0"/>
        <shadow val="0"/>
        <u val="none"/>
        <vertAlign val="baseline"/>
        <name val="Milligram"/>
        <scheme val="none"/>
      </font>
      <numFmt numFmtId="1" formatCode="0"/>
      <fill>
        <patternFill patternType="solid">
          <fgColor indexed="64"/>
          <bgColor theme="0"/>
        </patternFill>
      </fill>
    </dxf>
    <dxf>
      <font>
        <strike val="0"/>
        <outline val="0"/>
        <shadow val="0"/>
        <u val="none"/>
        <vertAlign val="baseline"/>
        <name val="Milligram"/>
        <scheme val="none"/>
      </font>
      <numFmt numFmtId="164" formatCode="m/d/yy;@"/>
      <fill>
        <patternFill patternType="none">
          <fgColor indexed="64"/>
          <bgColor auto="1"/>
        </patternFill>
      </fill>
    </dxf>
    <dxf>
      <font>
        <strike val="0"/>
        <outline val="0"/>
        <shadow val="0"/>
        <u val="none"/>
        <vertAlign val="baseline"/>
        <name val="Milligram"/>
        <scheme val="none"/>
      </font>
      <numFmt numFmtId="164" formatCode="m/d/yy;@"/>
      <fill>
        <patternFill patternType="none">
          <fgColor indexed="64"/>
          <bgColor auto="1"/>
        </patternFill>
      </fill>
    </dxf>
    <dxf>
      <font>
        <strike val="0"/>
        <outline val="0"/>
        <shadow val="0"/>
        <u val="none"/>
        <vertAlign val="baseline"/>
        <name val="Milligram"/>
        <scheme val="none"/>
      </font>
      <fill>
        <patternFill patternType="none">
          <fgColor indexed="64"/>
          <bgColor auto="1"/>
        </patternFill>
      </fill>
    </dxf>
    <dxf>
      <font>
        <strike val="0"/>
        <outline val="0"/>
        <shadow val="0"/>
        <u val="none"/>
        <vertAlign val="baseline"/>
        <name val="Milligram"/>
        <scheme val="none"/>
      </font>
      <fill>
        <patternFill patternType="none">
          <fgColor indexed="64"/>
          <bgColor auto="1"/>
        </patternFill>
      </fill>
    </dxf>
    <dxf>
      <font>
        <strike val="0"/>
        <outline val="0"/>
        <shadow val="0"/>
        <u val="none"/>
        <vertAlign val="baseline"/>
        <name val="Milligram"/>
        <scheme val="none"/>
      </font>
      <fill>
        <patternFill patternType="none">
          <fgColor indexed="64"/>
          <bgColor auto="1"/>
        </patternFill>
      </fill>
    </dxf>
    <dxf>
      <font>
        <b/>
        <strike val="0"/>
        <outline val="0"/>
        <shadow val="0"/>
        <u val="none"/>
        <vertAlign val="baseline"/>
        <sz val="11"/>
        <color theme="0"/>
        <name val="Milligram"/>
        <scheme val="none"/>
      </font>
      <fill>
        <patternFill patternType="none">
          <fgColor indexed="64"/>
          <bgColor auto="1"/>
        </patternFill>
      </fill>
      <alignment horizontal="center" vertical="center" textRotation="0" wrapText="0" indent="0" justifyLastLine="0" shrinkToFit="0" readingOrder="0"/>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theme="1"/>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theme="0" tint="-0.14996795556505021"/>
        </patternFill>
      </fill>
      <border>
        <left style="thin">
          <color auto="1"/>
        </left>
        <right style="thin">
          <color auto="1"/>
        </right>
        <top style="thin">
          <color auto="1"/>
        </top>
        <bottom style="thin">
          <color auto="1"/>
        </bottom>
        <vertical/>
        <horizontal/>
      </border>
    </dxf>
    <dxf>
      <font>
        <strike val="0"/>
        <outline val="0"/>
        <shadow val="0"/>
        <u val="none"/>
        <vertAlign val="baseline"/>
        <name val="Milligram"/>
        <scheme val="none"/>
      </font>
      <numFmt numFmtId="164" formatCode="m/d/yy;@"/>
      <fill>
        <patternFill patternType="none">
          <fgColor indexed="64"/>
          <bgColor auto="1"/>
        </patternFill>
      </fill>
    </dxf>
    <dxf>
      <font>
        <b val="0"/>
        <i val="0"/>
        <strike val="0"/>
        <condense val="0"/>
        <extend val="0"/>
        <outline val="0"/>
        <shadow val="0"/>
        <u val="none"/>
        <vertAlign val="baseline"/>
        <sz val="11"/>
        <color auto="1"/>
        <name val="Milligram"/>
        <scheme val="none"/>
      </font>
      <numFmt numFmtId="164" formatCode="m/d/yy;@"/>
      <fill>
        <patternFill patternType="none">
          <fgColor indexed="64"/>
          <bgColor auto="1"/>
        </patternFill>
      </fill>
      <alignment horizontal="left" vertical="top" textRotation="0" wrapText="1" indent="0" justifyLastLine="0" shrinkToFit="0" readingOrder="0"/>
    </dxf>
    <dxf>
      <font>
        <b val="0"/>
        <i val="0"/>
        <strike val="0"/>
        <condense val="0"/>
        <extend val="0"/>
        <outline val="0"/>
        <shadow val="0"/>
        <u val="none"/>
        <vertAlign val="baseline"/>
        <sz val="11"/>
        <color auto="1"/>
        <name val="Milligram"/>
        <scheme val="none"/>
      </font>
      <fill>
        <patternFill patternType="none">
          <fgColor indexed="64"/>
          <bgColor auto="1"/>
        </patternFill>
      </fill>
      <alignment horizontal="left" vertical="top" textRotation="0" wrapText="1" indent="0" justifyLastLine="0" shrinkToFit="0" readingOrder="0"/>
    </dxf>
    <dxf>
      <font>
        <b val="0"/>
        <i val="0"/>
        <strike val="0"/>
        <condense val="0"/>
        <extend val="0"/>
        <outline val="0"/>
        <shadow val="0"/>
        <u val="none"/>
        <vertAlign val="baseline"/>
        <sz val="11"/>
        <color rgb="FF000000"/>
        <name val="Milligram"/>
        <scheme val="none"/>
      </font>
      <numFmt numFmtId="13" formatCode="0%"/>
      <fill>
        <patternFill patternType="none">
          <fgColor indexed="64"/>
          <bgColor auto="1"/>
        </patternFill>
      </fill>
      <alignment horizontal="center" vertical="top" textRotation="0" wrapText="0" indent="0" justifyLastLine="0" shrinkToFit="0" readingOrder="0"/>
    </dxf>
    <dxf>
      <font>
        <b val="0"/>
        <i val="0"/>
        <strike val="0"/>
        <condense val="0"/>
        <extend val="0"/>
        <outline val="0"/>
        <shadow val="0"/>
        <u val="none"/>
        <vertAlign val="baseline"/>
        <sz val="11"/>
        <color rgb="FF000000"/>
        <name val="Milligram"/>
        <scheme val="none"/>
      </font>
      <numFmt numFmtId="13" formatCode="0%"/>
      <fill>
        <patternFill patternType="none">
          <fgColor indexed="64"/>
          <bgColor auto="1"/>
        </patternFill>
      </fill>
      <alignment horizontal="center" vertical="top" textRotation="0" wrapText="0" indent="0" justifyLastLine="0" shrinkToFit="0" readingOrder="0"/>
    </dxf>
    <dxf>
      <font>
        <b val="0"/>
        <i val="0"/>
        <strike val="0"/>
        <condense val="0"/>
        <extend val="0"/>
        <outline val="0"/>
        <shadow val="0"/>
        <u val="none"/>
        <vertAlign val="baseline"/>
        <sz val="11"/>
        <color rgb="FF000000"/>
        <name val="Milligram"/>
        <scheme val="none"/>
      </font>
      <numFmt numFmtId="8" formatCode="#,##0.00_);[Red]\(#,##0.00\)"/>
      <fill>
        <patternFill patternType="none">
          <fgColor indexed="64"/>
          <bgColor auto="1"/>
        </patternFill>
      </fill>
      <alignment horizontal="center" vertical="top" textRotation="0" wrapText="0" indent="0" justifyLastLine="0" shrinkToFit="0" readingOrder="0"/>
    </dxf>
    <dxf>
      <font>
        <b val="0"/>
        <i val="0"/>
        <strike val="0"/>
        <condense val="0"/>
        <extend val="0"/>
        <outline val="0"/>
        <shadow val="0"/>
        <u val="none"/>
        <vertAlign val="baseline"/>
        <sz val="11"/>
        <color rgb="FF000000"/>
        <name val="Milligram"/>
        <scheme val="none"/>
      </font>
      <numFmt numFmtId="10" formatCode="&quot;$&quot;#,##0_);[Red]\(&quot;$&quot;#,##0\)"/>
      <fill>
        <patternFill patternType="none">
          <fgColor indexed="64"/>
          <bgColor auto="1"/>
        </patternFill>
      </fill>
      <alignment horizontal="center" vertical="top" textRotation="0" wrapText="0" indent="0" justifyLastLine="0" shrinkToFit="0" readingOrder="0"/>
    </dxf>
    <dxf>
      <font>
        <b val="0"/>
        <i val="0"/>
        <strike val="0"/>
        <condense val="0"/>
        <extend val="0"/>
        <outline val="0"/>
        <shadow val="0"/>
        <u val="none"/>
        <vertAlign val="baseline"/>
        <sz val="11"/>
        <color auto="1"/>
        <name val="Milligram"/>
        <scheme val="none"/>
      </font>
      <fill>
        <patternFill patternType="none">
          <fgColor indexed="64"/>
          <bgColor auto="1"/>
        </patternFill>
      </fill>
      <alignment horizontal="left" vertical="top" textRotation="0" wrapText="1" indent="0" justifyLastLine="0" shrinkToFit="0" readingOrder="0"/>
    </dxf>
    <dxf>
      <font>
        <b val="0"/>
        <i val="0"/>
        <strike val="0"/>
        <condense val="0"/>
        <extend val="0"/>
        <outline val="0"/>
        <shadow val="0"/>
        <u val="none"/>
        <vertAlign val="baseline"/>
        <sz val="11"/>
        <color auto="1"/>
        <name val="Milligram"/>
        <scheme val="none"/>
      </font>
      <fill>
        <patternFill patternType="none">
          <fgColor indexed="64"/>
          <bgColor auto="1"/>
        </patternFill>
      </fill>
      <alignment horizontal="left" vertical="top" textRotation="0" wrapText="1" indent="0" justifyLastLine="0" shrinkToFit="0" readingOrder="0"/>
    </dxf>
    <dxf>
      <font>
        <strike val="0"/>
        <outline val="0"/>
        <shadow val="0"/>
        <u val="none"/>
        <vertAlign val="baseline"/>
        <name val="Milligram"/>
        <scheme val="none"/>
      </font>
      <fill>
        <patternFill patternType="none">
          <fgColor indexed="64"/>
          <bgColor auto="1"/>
        </patternFill>
      </fill>
    </dxf>
    <dxf>
      <font>
        <b/>
        <i val="0"/>
        <strike val="0"/>
        <condense val="0"/>
        <extend val="0"/>
        <outline val="0"/>
        <shadow val="0"/>
        <u val="none"/>
        <vertAlign val="baseline"/>
        <sz val="11"/>
        <color theme="0"/>
        <name val="Milligram"/>
        <scheme val="none"/>
      </font>
      <fill>
        <patternFill patternType="solid">
          <fgColor indexed="64"/>
          <bgColor theme="4"/>
        </patternFill>
      </fill>
      <alignment horizontal="center" vertical="center" textRotation="0" wrapText="1" indent="0" justifyLastLine="0" shrinkToFit="0" readingOrder="0"/>
    </dxf>
    <dxf>
      <font>
        <color theme="1"/>
      </font>
      <fill>
        <patternFill>
          <bgColor theme="4" tint="0.79998168889431442"/>
        </patternFill>
      </fill>
      <border>
        <left style="thin">
          <color auto="1"/>
        </left>
        <right style="thin">
          <color auto="1"/>
        </right>
        <top style="thin">
          <color auto="1"/>
        </top>
        <bottom style="thin">
          <color auto="1"/>
        </bottom>
        <vertical/>
        <horizontal/>
      </border>
    </dxf>
    <dxf>
      <font>
        <color theme="1"/>
      </font>
      <fill>
        <patternFill>
          <bgColor theme="1"/>
        </patternFill>
      </fill>
      <border>
        <left style="thin">
          <color auto="1"/>
        </left>
        <right style="thin">
          <color auto="1"/>
        </right>
        <top style="thin">
          <color auto="1"/>
        </top>
        <bottom style="thin">
          <color auto="1"/>
        </bottom>
        <vertical/>
        <horizontal/>
      </border>
    </dxf>
    <dxf>
      <font>
        <b/>
        <i val="0"/>
        <color theme="0"/>
      </font>
      <fill>
        <patternFill>
          <bgColor rgb="FFFF0000"/>
        </patternFill>
      </fill>
      <border>
        <left style="thin">
          <color auto="1"/>
        </left>
        <right style="thin">
          <color auto="1"/>
        </right>
        <top style="thin">
          <color auto="1"/>
        </top>
        <bottom style="thin">
          <color auto="1"/>
        </bottom>
        <vertical/>
        <horizontal/>
      </border>
    </dxf>
    <dxf>
      <font>
        <b/>
        <i val="0"/>
        <color theme="0"/>
      </font>
      <fill>
        <patternFill>
          <bgColor rgb="FF00B050"/>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border>
    </dxf>
    <dxf>
      <font>
        <color theme="1"/>
      </font>
      <fill>
        <patternFill>
          <bgColor rgb="FFFFCCCC"/>
        </patternFill>
      </fill>
      <border>
        <left style="thin">
          <color auto="1"/>
        </left>
        <right style="thin">
          <color auto="1"/>
        </right>
        <top style="thin">
          <color auto="1"/>
        </top>
        <bottom style="thin">
          <color auto="1"/>
        </bottom>
        <vertical/>
        <horizontal/>
      </border>
    </dxf>
    <dxf>
      <font>
        <color theme="1"/>
      </font>
      <fill>
        <patternFill>
          <bgColor rgb="FFFFCCCC"/>
        </patternFill>
      </fill>
      <border>
        <left style="thin">
          <color auto="1"/>
        </left>
        <right style="thin">
          <color auto="1"/>
        </right>
        <top style="thin">
          <color auto="1"/>
        </top>
        <bottom style="thin">
          <color auto="1"/>
        </bottom>
        <vertical/>
        <horizontal/>
      </border>
    </dxf>
    <dxf>
      <fill>
        <patternFill>
          <bgColor rgb="FF00B050"/>
        </patternFill>
      </fill>
      <border>
        <left style="thin">
          <color auto="1"/>
        </left>
        <right style="thin">
          <color auto="1"/>
        </right>
        <top style="thin">
          <color auto="1"/>
        </top>
        <bottom style="thin">
          <color auto="1"/>
        </bottom>
      </border>
    </dxf>
    <dxf>
      <fill>
        <patternFill>
          <bgColor rgb="FFFF0000"/>
        </patternFill>
      </fill>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vertical/>
        <horizontal/>
      </border>
    </dxf>
    <dxf>
      <fill>
        <patternFill>
          <bgColor rgb="FF00B050"/>
        </patternFill>
      </fill>
    </dxf>
    <dxf>
      <fill>
        <patternFill>
          <bgColor rgb="FFFF0000"/>
        </patternFill>
      </fill>
    </dxf>
    <dxf>
      <font>
        <color theme="1"/>
      </font>
      <fill>
        <patternFill>
          <bgColor theme="4" tint="0.79998168889431442"/>
        </patternFill>
      </fill>
      <border>
        <left style="thin">
          <color auto="1"/>
        </left>
        <right style="thin">
          <color auto="1"/>
        </right>
        <top style="thin">
          <color auto="1"/>
        </top>
        <bottom style="thin">
          <color auto="1"/>
        </bottom>
      </border>
    </dxf>
    <dxf>
      <fill>
        <patternFill>
          <bgColor theme="4"/>
        </patternFill>
      </fill>
    </dxf>
    <dxf>
      <fill>
        <patternFill>
          <bgColor theme="4"/>
        </patternFill>
      </fill>
    </dxf>
    <dxf>
      <fill>
        <patternFill>
          <bgColor theme="4" tint="0.79998168889431442"/>
        </patternFill>
      </fill>
      <border>
        <left style="thin">
          <color theme="1"/>
        </left>
        <right style="thin">
          <color theme="1"/>
        </right>
        <top style="thin">
          <color theme="1"/>
        </top>
        <bottom style="thin">
          <color theme="1"/>
        </bottom>
        <vertical style="thin">
          <color theme="1"/>
        </vertical>
        <horizontal style="thin">
          <color theme="1"/>
        </horizontal>
      </border>
    </dxf>
  </dxfs>
  <tableStyles count="2" defaultTableStyle="TableStyleMedium9" defaultPivotStyle="PivotStyleLight16">
    <tableStyle name="Table Style 1" pivot="0" count="2" xr9:uid="{1562DF18-1156-4655-8414-66A624141802}">
      <tableStyleElement type="wholeTable" dxfId="57"/>
      <tableStyleElement type="headerRow" dxfId="56"/>
    </tableStyle>
    <tableStyle name="Table Style 2" pivot="0" count="1" xr9:uid="{F4168943-7DAF-424D-8FDA-C4A3202DB861}">
      <tableStyleElement type="firstColumnStripe" dxfId="55"/>
    </tableStyle>
  </tableStyles>
  <colors>
    <mruColors>
      <color rgb="FF8EB84A"/>
      <color rgb="FF0F6775"/>
      <color rgb="FFFFCCCC"/>
      <color rgb="FFD2E3B7"/>
      <color rgb="FF007377"/>
      <color rgb="FF5CA090"/>
      <color rgb="FFFFFFCC"/>
      <color rgb="FFFF99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alcChain" Target="calcChain.xml"/><Relationship Id="rId2" Type="http://schemas.openxmlformats.org/officeDocument/2006/relationships/worksheet" Target="worksheets/sheet2.xml"/><Relationship Id="rId16" Type="http://schemas.microsoft.com/office/2017/10/relationships/person" Target="persons/person.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390525</xdr:colOff>
      <xdr:row>19</xdr:row>
      <xdr:rowOff>28575</xdr:rowOff>
    </xdr:from>
    <xdr:to>
      <xdr:col>2</xdr:col>
      <xdr:colOff>49526</xdr:colOff>
      <xdr:row>19</xdr:row>
      <xdr:rowOff>160405</xdr:rowOff>
    </xdr:to>
    <xdr:sp macro="" textlink="">
      <xdr:nvSpPr>
        <xdr:cNvPr id="7" name="Rectangle: Rounded Corners 5">
          <a:extLst>
            <a:ext uri="{FF2B5EF4-FFF2-40B4-BE49-F238E27FC236}">
              <a16:creationId xmlns:a16="http://schemas.microsoft.com/office/drawing/2014/main" id="{3B63E5BB-9ADE-44A1-92C5-5B1EE5F07544}"/>
            </a:ext>
          </a:extLst>
        </xdr:cNvPr>
        <xdr:cNvSpPr/>
      </xdr:nvSpPr>
      <xdr:spPr>
        <a:xfrm>
          <a:off x="504825" y="2552700"/>
          <a:ext cx="268601" cy="131830"/>
        </a:xfrm>
        <a:prstGeom prst="roundRect">
          <a:avLst/>
        </a:prstGeom>
        <a:solidFill>
          <a:schemeClr val="accent1">
            <a:lumMod val="20000"/>
            <a:lumOff val="80000"/>
          </a:schemeClr>
        </a:solidFill>
        <a:ln>
          <a:solidFill>
            <a:schemeClr val="accent1">
              <a:lumMod val="20000"/>
              <a:lumOff val="80000"/>
            </a:schemeClr>
          </a:solidFill>
        </a:ln>
      </xdr:spPr>
      <xdr:style>
        <a:lnRef idx="2">
          <a:schemeClr val="accent3">
            <a:shade val="15000"/>
          </a:schemeClr>
        </a:lnRef>
        <a:fillRef idx="1">
          <a:schemeClr val="accent3"/>
        </a:fillRef>
        <a:effectRef idx="0">
          <a:schemeClr val="accent3"/>
        </a:effectRef>
        <a:fontRef idx="minor">
          <a:schemeClr val="lt1"/>
        </a:fontRef>
      </xdr:style>
      <xdr:txBody>
        <a:bodyPr vertOverflow="clip" horzOverflow="clip" rtlCol="0" anchor="t"/>
        <a:lstStyle/>
        <a:p>
          <a:pPr algn="l"/>
          <a:endParaRPr lang="en-US" sz="1100"/>
        </a:p>
      </xdr:txBody>
    </xdr:sp>
    <xdr:clientData/>
  </xdr:twoCellAnchor>
  <xdr:twoCellAnchor>
    <xdr:from>
      <xdr:col>1</xdr:col>
      <xdr:colOff>390525</xdr:colOff>
      <xdr:row>20</xdr:row>
      <xdr:rowOff>38100</xdr:rowOff>
    </xdr:from>
    <xdr:to>
      <xdr:col>2</xdr:col>
      <xdr:colOff>49526</xdr:colOff>
      <xdr:row>20</xdr:row>
      <xdr:rowOff>169930</xdr:rowOff>
    </xdr:to>
    <xdr:sp macro="" textlink="">
      <xdr:nvSpPr>
        <xdr:cNvPr id="8" name="Rectangle: Rounded Corners 5">
          <a:extLst>
            <a:ext uri="{FF2B5EF4-FFF2-40B4-BE49-F238E27FC236}">
              <a16:creationId xmlns:a16="http://schemas.microsoft.com/office/drawing/2014/main" id="{2FBE7CBF-4C00-47EA-8996-38D736083593}"/>
            </a:ext>
          </a:extLst>
        </xdr:cNvPr>
        <xdr:cNvSpPr/>
      </xdr:nvSpPr>
      <xdr:spPr>
        <a:xfrm>
          <a:off x="504825" y="2752725"/>
          <a:ext cx="268601" cy="131830"/>
        </a:xfrm>
        <a:prstGeom prst="roundRect">
          <a:avLst/>
        </a:prstGeom>
        <a:solidFill>
          <a:srgbClr val="FFCCCC"/>
        </a:solidFill>
        <a:ln>
          <a:solidFill>
            <a:srgbClr val="FFCCCC"/>
          </a:solidFill>
        </a:ln>
      </xdr:spPr>
      <xdr:style>
        <a:lnRef idx="2">
          <a:schemeClr val="accent3">
            <a:shade val="15000"/>
          </a:schemeClr>
        </a:lnRef>
        <a:fillRef idx="1">
          <a:schemeClr val="accent3"/>
        </a:fillRef>
        <a:effectRef idx="0">
          <a:schemeClr val="accent3"/>
        </a:effectRef>
        <a:fontRef idx="minor">
          <a:schemeClr val="lt1"/>
        </a:fontRef>
      </xdr:style>
      <xdr:txBody>
        <a:bodyPr vertOverflow="clip" horzOverflow="clip" rtlCol="0" anchor="t"/>
        <a:lstStyle/>
        <a:p>
          <a:pPr algn="l"/>
          <a:endParaRPr 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22513</xdr:colOff>
      <xdr:row>12</xdr:row>
      <xdr:rowOff>47625</xdr:rowOff>
    </xdr:from>
    <xdr:to>
      <xdr:col>4</xdr:col>
      <xdr:colOff>114299</xdr:colOff>
      <xdr:row>15</xdr:row>
      <xdr:rowOff>161926</xdr:rowOff>
    </xdr:to>
    <xdr:grpSp>
      <xdr:nvGrpSpPr>
        <xdr:cNvPr id="112" name="Group 9">
          <a:extLst>
            <a:ext uri="{FF2B5EF4-FFF2-40B4-BE49-F238E27FC236}">
              <a16:creationId xmlns:a16="http://schemas.microsoft.com/office/drawing/2014/main" id="{3628B86F-E1A1-6916-7A8B-75D67B5BE88D}"/>
            </a:ext>
          </a:extLst>
        </xdr:cNvPr>
        <xdr:cNvGrpSpPr/>
      </xdr:nvGrpSpPr>
      <xdr:grpSpPr>
        <a:xfrm>
          <a:off x="136813" y="2209800"/>
          <a:ext cx="3416011" cy="685801"/>
          <a:chOff x="136814" y="2209800"/>
          <a:chExt cx="2606386" cy="685801"/>
        </a:xfrm>
      </xdr:grpSpPr>
      <xdr:grpSp>
        <xdr:nvGrpSpPr>
          <xdr:cNvPr id="113" name="Group 7">
            <a:extLst>
              <a:ext uri="{FF2B5EF4-FFF2-40B4-BE49-F238E27FC236}">
                <a16:creationId xmlns:a16="http://schemas.microsoft.com/office/drawing/2014/main" id="{55512349-18C2-1CC8-893A-F9E64A595361}"/>
              </a:ext>
            </a:extLst>
          </xdr:cNvPr>
          <xdr:cNvGrpSpPr/>
        </xdr:nvGrpSpPr>
        <xdr:grpSpPr>
          <a:xfrm>
            <a:off x="136814" y="2209800"/>
            <a:ext cx="2606386" cy="685801"/>
            <a:chOff x="3939887" y="988580"/>
            <a:chExt cx="1982932" cy="329046"/>
          </a:xfrm>
        </xdr:grpSpPr>
        <xdr:sp macro="" textlink="">
          <xdr:nvSpPr>
            <xdr:cNvPr id="114" name="TextBox 4">
              <a:extLst>
                <a:ext uri="{FF2B5EF4-FFF2-40B4-BE49-F238E27FC236}">
                  <a16:creationId xmlns:a16="http://schemas.microsoft.com/office/drawing/2014/main" id="{6D9DE502-35E0-E1CD-CC52-ABBFF567E624}"/>
                </a:ext>
              </a:extLst>
            </xdr:cNvPr>
            <xdr:cNvSpPr txBox="1"/>
          </xdr:nvSpPr>
          <xdr:spPr>
            <a:xfrm>
              <a:off x="3939887" y="988580"/>
              <a:ext cx="1982932" cy="3290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       </a:t>
              </a:r>
              <a:r>
                <a:rPr lang="en-US" sz="900">
                  <a:latin typeface="Milligram"/>
                </a:rPr>
                <a:t>   </a:t>
              </a:r>
              <a:r>
                <a:rPr lang="en-US" sz="900">
                  <a:solidFill>
                    <a:schemeClr val="tx1">
                      <a:lumMod val="65000"/>
                      <a:lumOff val="35000"/>
                    </a:schemeClr>
                  </a:solidFill>
                  <a:latin typeface="Milligram"/>
                </a:rPr>
                <a:t>Light</a:t>
              </a:r>
              <a:r>
                <a:rPr lang="en-US" sz="900" baseline="0">
                  <a:solidFill>
                    <a:schemeClr val="tx1">
                      <a:lumMod val="65000"/>
                      <a:lumOff val="35000"/>
                    </a:schemeClr>
                  </a:solidFill>
                  <a:latin typeface="Milligram"/>
                </a:rPr>
                <a:t> Blue</a:t>
              </a:r>
              <a:r>
                <a:rPr lang="en-US" sz="900">
                  <a:solidFill>
                    <a:schemeClr val="tx1">
                      <a:lumMod val="65000"/>
                      <a:lumOff val="35000"/>
                    </a:schemeClr>
                  </a:solidFill>
                  <a:latin typeface="Milligram"/>
                </a:rPr>
                <a:t> = Housing Provider Required Input</a:t>
              </a:r>
            </a:p>
            <a:p>
              <a:endParaRPr lang="en-US" sz="900">
                <a:solidFill>
                  <a:schemeClr val="tx1">
                    <a:lumMod val="65000"/>
                    <a:lumOff val="35000"/>
                  </a:schemeClr>
                </a:solidFill>
                <a:latin typeface="Milligram"/>
              </a:endParaRPr>
            </a:p>
            <a:p>
              <a:r>
                <a:rPr lang="en-US" sz="900">
                  <a:solidFill>
                    <a:schemeClr val="tx1">
                      <a:lumMod val="65000"/>
                      <a:lumOff val="35000"/>
                    </a:schemeClr>
                  </a:solidFill>
                  <a:latin typeface="Milligram"/>
                </a:rPr>
                <a:t>           Light Pink = County Required Input</a:t>
              </a:r>
            </a:p>
            <a:p>
              <a:endParaRPr lang="en-US" sz="1100"/>
            </a:p>
          </xdr:txBody>
        </xdr:sp>
        <xdr:sp macro="" textlink="">
          <xdr:nvSpPr>
            <xdr:cNvPr id="115" name="Rectangle: Rounded Corners 5">
              <a:extLst>
                <a:ext uri="{FF2B5EF4-FFF2-40B4-BE49-F238E27FC236}">
                  <a16:creationId xmlns:a16="http://schemas.microsoft.com/office/drawing/2014/main" id="{6F22D522-BF58-460A-832B-0D27C5893D26}"/>
                </a:ext>
              </a:extLst>
            </xdr:cNvPr>
            <xdr:cNvSpPr/>
          </xdr:nvSpPr>
          <xdr:spPr>
            <a:xfrm>
              <a:off x="3982248" y="1029952"/>
              <a:ext cx="155918" cy="63252"/>
            </a:xfrm>
            <a:prstGeom prst="roundRect">
              <a:avLst/>
            </a:prstGeom>
            <a:solidFill>
              <a:schemeClr val="accent1">
                <a:lumMod val="20000"/>
                <a:lumOff val="80000"/>
              </a:schemeClr>
            </a:solidFill>
            <a:ln>
              <a:solidFill>
                <a:schemeClr val="accent1">
                  <a:lumMod val="20000"/>
                  <a:lumOff val="80000"/>
                </a:schemeClr>
              </a:solidFill>
            </a:ln>
          </xdr:spPr>
          <xdr:style>
            <a:lnRef idx="2">
              <a:schemeClr val="accent3">
                <a:shade val="15000"/>
              </a:schemeClr>
            </a:lnRef>
            <a:fillRef idx="1">
              <a:schemeClr val="accent3"/>
            </a:fillRef>
            <a:effectRef idx="0">
              <a:schemeClr val="accent3"/>
            </a:effectRef>
            <a:fontRef idx="minor">
              <a:schemeClr val="lt1"/>
            </a:fontRef>
          </xdr:style>
          <xdr:txBody>
            <a:bodyPr vertOverflow="clip" horzOverflow="clip" rtlCol="0" anchor="t"/>
            <a:lstStyle/>
            <a:p>
              <a:pPr algn="l"/>
              <a:endParaRPr lang="en-US" sz="1100"/>
            </a:p>
          </xdr:txBody>
        </xdr:sp>
      </xdr:grpSp>
      <xdr:sp macro="" textlink="">
        <xdr:nvSpPr>
          <xdr:cNvPr id="116" name="Rectangle: Rounded Corners 8">
            <a:extLst>
              <a:ext uri="{FF2B5EF4-FFF2-40B4-BE49-F238E27FC236}">
                <a16:creationId xmlns:a16="http://schemas.microsoft.com/office/drawing/2014/main" id="{7153B4D7-D3A3-43E3-92C7-91862FE1B08D}"/>
              </a:ext>
            </a:extLst>
          </xdr:cNvPr>
          <xdr:cNvSpPr/>
        </xdr:nvSpPr>
        <xdr:spPr>
          <a:xfrm>
            <a:off x="192973" y="2552700"/>
            <a:ext cx="204940" cy="131830"/>
          </a:xfrm>
          <a:prstGeom prst="roundRect">
            <a:avLst/>
          </a:prstGeom>
          <a:solidFill>
            <a:srgbClr val="FFCCCC"/>
          </a:solidFill>
          <a:ln>
            <a:solidFill>
              <a:srgbClr val="FFCCCC"/>
            </a:solidFill>
          </a:ln>
        </xdr:spPr>
        <xdr:style>
          <a:lnRef idx="2">
            <a:schemeClr val="accent3">
              <a:shade val="15000"/>
            </a:schemeClr>
          </a:lnRef>
          <a:fillRef idx="1">
            <a:schemeClr val="accent3"/>
          </a:fillRef>
          <a:effectRef idx="0">
            <a:schemeClr val="accent3"/>
          </a:effectRef>
          <a:fontRef idx="minor">
            <a:schemeClr val="lt1"/>
          </a:fontRef>
        </xdr:style>
        <xdr:txBody>
          <a:bodyPr vertOverflow="clip" horzOverflow="clip" rtlCol="0" anchor="t"/>
          <a:lstStyle/>
          <a:p>
            <a:pPr algn="l"/>
            <a:endParaRPr lang="en-US" sz="1100"/>
          </a:p>
        </xdr:txBody>
      </xdr:sp>
    </xdr:grpSp>
    <xdr:clientData/>
  </xdr:twoCellAnchor>
  <xdr:twoCellAnchor>
    <xdr:from>
      <xdr:col>4</xdr:col>
      <xdr:colOff>523875</xdr:colOff>
      <xdr:row>6</xdr:row>
      <xdr:rowOff>9526</xdr:rowOff>
    </xdr:from>
    <xdr:to>
      <xdr:col>15</xdr:col>
      <xdr:colOff>66675</xdr:colOff>
      <xdr:row>13</xdr:row>
      <xdr:rowOff>142876</xdr:rowOff>
    </xdr:to>
    <xdr:sp macro="" textlink="">
      <xdr:nvSpPr>
        <xdr:cNvPr id="2" name="TextBox 1">
          <a:extLst>
            <a:ext uri="{FF2B5EF4-FFF2-40B4-BE49-F238E27FC236}">
              <a16:creationId xmlns:a16="http://schemas.microsoft.com/office/drawing/2014/main" id="{DB0814CB-1E1B-1CD1-934E-E195D513838D}"/>
            </a:ext>
          </a:extLst>
        </xdr:cNvPr>
        <xdr:cNvSpPr txBox="1"/>
      </xdr:nvSpPr>
      <xdr:spPr>
        <a:xfrm>
          <a:off x="3962400" y="1047751"/>
          <a:ext cx="6343650" cy="14668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aseline="30000">
              <a:solidFill>
                <a:schemeClr val="tx1">
                  <a:lumMod val="65000"/>
                  <a:lumOff val="35000"/>
                </a:schemeClr>
              </a:solidFill>
              <a:effectLst/>
              <a:latin typeface="Milligram" pitchFamily="2" charset="0"/>
              <a:ea typeface="+mn-ea"/>
              <a:cs typeface="+mn-cs"/>
            </a:rPr>
            <a:t>1</a:t>
          </a:r>
          <a:r>
            <a:rPr lang="en-US" sz="1100" b="1">
              <a:solidFill>
                <a:schemeClr val="tx1">
                  <a:lumMod val="65000"/>
                  <a:lumOff val="35000"/>
                </a:schemeClr>
              </a:solidFill>
              <a:effectLst/>
              <a:latin typeface="Milligram" pitchFamily="2" charset="0"/>
              <a:ea typeface="+mn-ea"/>
              <a:cs typeface="+mn-cs"/>
            </a:rPr>
            <a:t>SRO</a:t>
          </a:r>
          <a:r>
            <a:rPr lang="en-US" sz="1100">
              <a:solidFill>
                <a:schemeClr val="tx1">
                  <a:lumMod val="65000"/>
                  <a:lumOff val="35000"/>
                </a:schemeClr>
              </a:solidFill>
              <a:effectLst/>
              <a:latin typeface="Milligram" pitchFamily="2" charset="0"/>
              <a:ea typeface="+mn-ea"/>
              <a:cs typeface="+mn-cs"/>
            </a:rPr>
            <a:t>: A unit that contains no sanitary facilities or food preparation facilities, or contains either, but not both, types of facilities. HUD defines SRO housing as a special housing type. See 24 CFR §982.4. </a:t>
          </a:r>
        </a:p>
        <a:p>
          <a:r>
            <a:rPr lang="en-US" sz="1100" b="1" i="1">
              <a:solidFill>
                <a:srgbClr val="0F6775"/>
              </a:solidFill>
              <a:effectLst/>
              <a:latin typeface="Milligram" pitchFamily="2" charset="0"/>
              <a:ea typeface="+mn-ea"/>
              <a:cs typeface="+mn-cs"/>
            </a:rPr>
            <a:t>Plain language</a:t>
          </a:r>
          <a:r>
            <a:rPr lang="en-US" sz="1100" b="1">
              <a:solidFill>
                <a:srgbClr val="0F6775"/>
              </a:solidFill>
              <a:effectLst/>
              <a:latin typeface="Milligram" pitchFamily="2" charset="0"/>
              <a:ea typeface="+mn-ea"/>
              <a:cs typeface="+mn-cs"/>
            </a:rPr>
            <a:t>: </a:t>
          </a:r>
          <a:r>
            <a:rPr lang="en-US" sz="1100">
              <a:solidFill>
                <a:schemeClr val="tx1">
                  <a:lumMod val="65000"/>
                  <a:lumOff val="35000"/>
                </a:schemeClr>
              </a:solidFill>
              <a:effectLst/>
              <a:latin typeface="Milligram" pitchFamily="2" charset="0"/>
              <a:ea typeface="+mn-ea"/>
              <a:cs typeface="+mn-cs"/>
            </a:rPr>
            <a:t>A single-room unit that does not have both an in unit-kitchen and an in-unit bathroom; it may have one, but not both.</a:t>
          </a:r>
        </a:p>
        <a:p>
          <a:r>
            <a:rPr lang="en-US" sz="1100">
              <a:solidFill>
                <a:schemeClr val="tx1">
                  <a:lumMod val="65000"/>
                  <a:lumOff val="35000"/>
                </a:schemeClr>
              </a:solidFill>
              <a:effectLst/>
              <a:latin typeface="Milligram" pitchFamily="2" charset="0"/>
              <a:ea typeface="+mn-ea"/>
              <a:cs typeface="+mn-cs"/>
            </a:rPr>
            <a:t> </a:t>
          </a:r>
        </a:p>
        <a:p>
          <a:r>
            <a:rPr lang="en-US" sz="1100" baseline="30000">
              <a:solidFill>
                <a:schemeClr val="tx1">
                  <a:lumMod val="65000"/>
                  <a:lumOff val="35000"/>
                </a:schemeClr>
              </a:solidFill>
              <a:effectLst/>
              <a:latin typeface="Milligram" pitchFamily="2" charset="0"/>
              <a:ea typeface="+mn-ea"/>
              <a:cs typeface="+mn-cs"/>
            </a:rPr>
            <a:t>2</a:t>
          </a:r>
          <a:r>
            <a:rPr lang="en-US" sz="1100" b="1">
              <a:solidFill>
                <a:schemeClr val="tx1">
                  <a:lumMod val="65000"/>
                  <a:lumOff val="35000"/>
                </a:schemeClr>
              </a:solidFill>
              <a:effectLst/>
              <a:latin typeface="Milligram" pitchFamily="2" charset="0"/>
              <a:ea typeface="+mn-ea"/>
              <a:cs typeface="+mn-cs"/>
            </a:rPr>
            <a:t>Efficiency</a:t>
          </a:r>
          <a:r>
            <a:rPr lang="en-US" sz="1100">
              <a:solidFill>
                <a:schemeClr val="tx1">
                  <a:lumMod val="65000"/>
                  <a:lumOff val="35000"/>
                </a:schemeClr>
              </a:solidFill>
              <a:effectLst/>
              <a:latin typeface="Milligram" pitchFamily="2" charset="0"/>
              <a:ea typeface="+mn-ea"/>
              <a:cs typeface="+mn-cs"/>
            </a:rPr>
            <a:t>: A zero-bedroom unit. See DHCS Transitional Rent Payment Methodology and 24 CFR §982.604. </a:t>
          </a:r>
        </a:p>
        <a:p>
          <a:r>
            <a:rPr lang="en-US" sz="1100" b="1" i="1">
              <a:solidFill>
                <a:srgbClr val="0F6775"/>
              </a:solidFill>
              <a:effectLst/>
              <a:latin typeface="Milligram" pitchFamily="2" charset="0"/>
              <a:ea typeface="+mn-ea"/>
              <a:cs typeface="+mn-cs"/>
            </a:rPr>
            <a:t>Plain language</a:t>
          </a:r>
          <a:r>
            <a:rPr lang="en-US" sz="1100">
              <a:solidFill>
                <a:schemeClr val="dk1"/>
              </a:solidFill>
              <a:effectLst/>
              <a:latin typeface="Milligram" pitchFamily="2" charset="0"/>
              <a:ea typeface="+mn-ea"/>
              <a:cs typeface="+mn-cs"/>
            </a:rPr>
            <a:t>: </a:t>
          </a:r>
          <a:r>
            <a:rPr lang="en-US" sz="1100">
              <a:solidFill>
                <a:schemeClr val="tx1">
                  <a:lumMod val="65000"/>
                  <a:lumOff val="35000"/>
                </a:schemeClr>
              </a:solidFill>
              <a:effectLst/>
              <a:latin typeface="Milligram" pitchFamily="2" charset="0"/>
              <a:ea typeface="+mn-ea"/>
              <a:cs typeface="+mn-cs"/>
            </a:rPr>
            <a:t>A studio-style unit with no separate bedroom.</a:t>
          </a:r>
          <a:endParaRPr lang="en-US" sz="1100">
            <a:solidFill>
              <a:schemeClr val="tx1">
                <a:lumMod val="65000"/>
                <a:lumOff val="35000"/>
              </a:schemeClr>
            </a:solidFill>
            <a:latin typeface="Milligram" pitchFamily="2" charset="0"/>
          </a:endParaRPr>
        </a:p>
      </xdr:txBody>
    </xdr:sp>
    <xdr:clientData/>
  </xdr:twoCellAnchor>
  <xdr:twoCellAnchor>
    <xdr:from>
      <xdr:col>16</xdr:col>
      <xdr:colOff>9525</xdr:colOff>
      <xdr:row>6</xdr:row>
      <xdr:rowOff>1</xdr:rowOff>
    </xdr:from>
    <xdr:to>
      <xdr:col>20</xdr:col>
      <xdr:colOff>952500</xdr:colOff>
      <xdr:row>21</xdr:row>
      <xdr:rowOff>57151</xdr:rowOff>
    </xdr:to>
    <xdr:sp macro="" textlink="">
      <xdr:nvSpPr>
        <xdr:cNvPr id="3" name="TextBox 2">
          <a:extLst>
            <a:ext uri="{FF2B5EF4-FFF2-40B4-BE49-F238E27FC236}">
              <a16:creationId xmlns:a16="http://schemas.microsoft.com/office/drawing/2014/main" id="{A33D2E2B-5D06-1454-086F-210CC50134B0}"/>
            </a:ext>
          </a:extLst>
        </xdr:cNvPr>
        <xdr:cNvSpPr txBox="1"/>
      </xdr:nvSpPr>
      <xdr:spPr>
        <a:xfrm>
          <a:off x="11210925" y="1038226"/>
          <a:ext cx="4791075" cy="33718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a:solidFill>
                <a:schemeClr val="tx1">
                  <a:lumMod val="65000"/>
                  <a:lumOff val="35000"/>
                </a:schemeClr>
              </a:solidFill>
              <a:effectLst/>
              <a:latin typeface="Milligram" pitchFamily="2" charset="0"/>
              <a:ea typeface="+mn-ea"/>
              <a:cs typeface="+mn-cs"/>
            </a:rPr>
            <a:t>1. Complete the </a:t>
          </a:r>
          <a:r>
            <a:rPr lang="en-US" sz="1100" b="1" i="0" u="none" strike="noStrike">
              <a:solidFill>
                <a:schemeClr val="tx1">
                  <a:lumMod val="65000"/>
                  <a:lumOff val="35000"/>
                </a:schemeClr>
              </a:solidFill>
              <a:effectLst/>
              <a:latin typeface="Milligram" pitchFamily="2" charset="0"/>
              <a:ea typeface="+mn-ea"/>
              <a:cs typeface="+mn-cs"/>
            </a:rPr>
            <a:t>Provider Info</a:t>
          </a:r>
          <a:r>
            <a:rPr lang="en-US" sz="1100" b="0" i="0" u="none" strike="noStrike">
              <a:solidFill>
                <a:schemeClr val="tx1">
                  <a:lumMod val="65000"/>
                  <a:lumOff val="35000"/>
                </a:schemeClr>
              </a:solidFill>
              <a:effectLst/>
              <a:latin typeface="Milligram" pitchFamily="2" charset="0"/>
              <a:ea typeface="+mn-ea"/>
              <a:cs typeface="+mn-cs"/>
            </a:rPr>
            <a:t> fields in light blue. The number entered in the </a:t>
          </a:r>
          <a:r>
            <a:rPr lang="en-US" sz="1100" b="1" i="0" u="none" strike="noStrike">
              <a:solidFill>
                <a:schemeClr val="tx1">
                  <a:lumMod val="65000"/>
                  <a:lumOff val="35000"/>
                </a:schemeClr>
              </a:solidFill>
              <a:effectLst/>
              <a:latin typeface="Milligram" pitchFamily="2" charset="0"/>
              <a:ea typeface="+mn-ea"/>
              <a:cs typeface="+mn-cs"/>
            </a:rPr>
            <a:t>Number of Sites</a:t>
          </a:r>
          <a:r>
            <a:rPr lang="en-US" sz="1100" b="0" i="0" u="none" strike="noStrike">
              <a:solidFill>
                <a:schemeClr val="tx1">
                  <a:lumMod val="65000"/>
                  <a:lumOff val="35000"/>
                </a:schemeClr>
              </a:solidFill>
              <a:effectLst/>
              <a:latin typeface="Milligram" pitchFamily="2" charset="0"/>
              <a:ea typeface="+mn-ea"/>
              <a:cs typeface="+mn-cs"/>
            </a:rPr>
            <a:t> field determines how many rows appear in the Operational Unit Mix table. The Start Date and End Date determine the</a:t>
          </a:r>
          <a:r>
            <a:rPr lang="en-US" sz="1100" b="0" i="0" u="none" strike="noStrike" baseline="0">
              <a:solidFill>
                <a:schemeClr val="tx1">
                  <a:lumMod val="65000"/>
                  <a:lumOff val="35000"/>
                </a:schemeClr>
              </a:solidFill>
              <a:effectLst/>
              <a:latin typeface="Milligram" pitchFamily="2" charset="0"/>
              <a:ea typeface="+mn-ea"/>
              <a:cs typeface="+mn-cs"/>
            </a:rPr>
            <a:t> period under review. This tool is intended to assess rates using a full fiscal period of a provider's actual costs &amp; utilization data</a:t>
          </a:r>
          <a:r>
            <a:rPr lang="en-US" sz="1100" b="0" i="0" u="none" strike="noStrike">
              <a:solidFill>
                <a:schemeClr val="tx1">
                  <a:lumMod val="65000"/>
                  <a:lumOff val="35000"/>
                </a:schemeClr>
              </a:solidFill>
              <a:effectLst/>
              <a:latin typeface="Milligram" pitchFamily="2" charset="0"/>
              <a:ea typeface="+mn-ea"/>
              <a:cs typeface="+mn-cs"/>
            </a:rPr>
            <a:t>.</a:t>
          </a:r>
          <a:r>
            <a:rPr lang="en-US" sz="1100" b="0" i="0" u="none" strike="noStrike" baseline="0">
              <a:solidFill>
                <a:schemeClr val="tx1">
                  <a:lumMod val="65000"/>
                  <a:lumOff val="35000"/>
                </a:schemeClr>
              </a:solidFill>
              <a:effectLst/>
              <a:latin typeface="Milligram" pitchFamily="2" charset="0"/>
              <a:ea typeface="+mn-ea"/>
              <a:cs typeface="+mn-cs"/>
            </a:rPr>
            <a:t> A provider's </a:t>
          </a:r>
          <a:r>
            <a:rPr lang="en-US" sz="1100" b="0" i="1" u="none" strike="noStrike" baseline="0">
              <a:solidFill>
                <a:schemeClr val="tx1">
                  <a:lumMod val="65000"/>
                  <a:lumOff val="35000"/>
                </a:schemeClr>
              </a:solidFill>
              <a:effectLst/>
              <a:latin typeface="Milligram" pitchFamily="2" charset="0"/>
              <a:ea typeface="+mn-ea"/>
              <a:cs typeface="+mn-cs"/>
            </a:rPr>
            <a:t>budget</a:t>
          </a:r>
          <a:r>
            <a:rPr lang="en-US" sz="1100" b="0" i="0" u="none" strike="noStrike" baseline="0">
              <a:solidFill>
                <a:schemeClr val="tx1">
                  <a:lumMod val="65000"/>
                  <a:lumOff val="35000"/>
                </a:schemeClr>
              </a:solidFill>
              <a:effectLst/>
              <a:latin typeface="Milligram" pitchFamily="2" charset="0"/>
              <a:ea typeface="+mn-ea"/>
              <a:cs typeface="+mn-cs"/>
            </a:rPr>
            <a:t> and </a:t>
          </a:r>
          <a:r>
            <a:rPr lang="en-US" sz="1100" b="0" i="1" u="none" strike="noStrike" baseline="0">
              <a:solidFill>
                <a:schemeClr val="tx1">
                  <a:lumMod val="65000"/>
                  <a:lumOff val="35000"/>
                </a:schemeClr>
              </a:solidFill>
              <a:effectLst/>
              <a:latin typeface="Milligram" pitchFamily="2" charset="0"/>
              <a:ea typeface="+mn-ea"/>
              <a:cs typeface="+mn-cs"/>
            </a:rPr>
            <a:t>projected</a:t>
          </a:r>
          <a:r>
            <a:rPr lang="en-US" sz="1100" b="0" i="0" u="none" strike="noStrike" baseline="0">
              <a:solidFill>
                <a:schemeClr val="tx1">
                  <a:lumMod val="65000"/>
                  <a:lumOff val="35000"/>
                </a:schemeClr>
              </a:solidFill>
              <a:effectLst/>
              <a:latin typeface="Milligram" pitchFamily="2" charset="0"/>
              <a:ea typeface="+mn-ea"/>
              <a:cs typeface="+mn-cs"/>
            </a:rPr>
            <a:t> utilization may be used as well if actuals or utilization data are not available.</a:t>
          </a:r>
          <a:endParaRPr lang="en-US">
            <a:solidFill>
              <a:schemeClr val="tx1">
                <a:lumMod val="65000"/>
                <a:lumOff val="35000"/>
              </a:schemeClr>
            </a:solidFill>
            <a:effectLst/>
            <a:latin typeface="Milligram" pitchFamily="2" charset="0"/>
          </a:endParaRPr>
        </a:p>
        <a:p>
          <a:endParaRPr lang="en-US" sz="1100" b="0" i="0" u="none" strike="noStrike">
            <a:solidFill>
              <a:schemeClr val="tx1">
                <a:lumMod val="65000"/>
                <a:lumOff val="35000"/>
              </a:schemeClr>
            </a:solidFill>
            <a:effectLst/>
            <a:latin typeface="Milligram" pitchFamily="2" charset="0"/>
            <a:ea typeface="+mn-ea"/>
            <a:cs typeface="+mn-cs"/>
          </a:endParaRPr>
        </a:p>
        <a:p>
          <a:r>
            <a:rPr lang="en-US" sz="1100" b="0" i="0" u="none" strike="noStrike">
              <a:solidFill>
                <a:schemeClr val="tx1">
                  <a:lumMod val="65000"/>
                  <a:lumOff val="35000"/>
                </a:schemeClr>
              </a:solidFill>
              <a:effectLst/>
              <a:latin typeface="Milligram" pitchFamily="2" charset="0"/>
              <a:ea typeface="+mn-ea"/>
              <a:cs typeface="+mn-cs"/>
            </a:rPr>
            <a:t>2. In the </a:t>
          </a:r>
          <a:r>
            <a:rPr lang="en-US" sz="1100" b="1" i="0" u="none" strike="noStrike">
              <a:solidFill>
                <a:schemeClr val="tx1">
                  <a:lumMod val="65000"/>
                  <a:lumOff val="35000"/>
                </a:schemeClr>
              </a:solidFill>
              <a:effectLst/>
              <a:latin typeface="Milligram" pitchFamily="2" charset="0"/>
              <a:ea typeface="+mn-ea"/>
              <a:cs typeface="+mn-cs"/>
            </a:rPr>
            <a:t>Operational Unit Mix</a:t>
          </a:r>
          <a:r>
            <a:rPr lang="en-US" sz="1100" b="0" i="0" u="none" strike="noStrike">
              <a:solidFill>
                <a:schemeClr val="tx1">
                  <a:lumMod val="65000"/>
                  <a:lumOff val="35000"/>
                </a:schemeClr>
              </a:solidFill>
              <a:effectLst/>
              <a:latin typeface="Milligram" pitchFamily="2" charset="0"/>
              <a:ea typeface="+mn-ea"/>
              <a:cs typeface="+mn-cs"/>
            </a:rPr>
            <a:t> table, enter all required information in light blue for each site, including the site name, total number of beds, and type of operational units (e.g., SRO, efficiency, 1-bedroom, 2-bedroom, etc.). See the </a:t>
          </a:r>
          <a:r>
            <a:rPr lang="en-US" sz="1100" b="1" i="0" u="none" strike="noStrike">
              <a:solidFill>
                <a:schemeClr val="tx1">
                  <a:lumMod val="65000"/>
                  <a:lumOff val="35000"/>
                </a:schemeClr>
              </a:solidFill>
              <a:effectLst/>
              <a:latin typeface="Milligram" pitchFamily="2" charset="0"/>
              <a:ea typeface="+mn-ea"/>
              <a:cs typeface="+mn-cs"/>
            </a:rPr>
            <a:t>Bed Count Definitions</a:t>
          </a:r>
          <a:r>
            <a:rPr lang="en-US" sz="1100" b="0" i="0" u="none" strike="noStrike">
              <a:solidFill>
                <a:schemeClr val="tx1">
                  <a:lumMod val="65000"/>
                  <a:lumOff val="35000"/>
                </a:schemeClr>
              </a:solidFill>
              <a:effectLst/>
              <a:latin typeface="Milligram" pitchFamily="2" charset="0"/>
              <a:ea typeface="+mn-ea"/>
              <a:cs typeface="+mn-cs"/>
            </a:rPr>
            <a:t> section.</a:t>
          </a:r>
          <a:endParaRPr lang="en-US">
            <a:solidFill>
              <a:schemeClr val="tx1">
                <a:lumMod val="65000"/>
                <a:lumOff val="35000"/>
              </a:schemeClr>
            </a:solidFill>
            <a:effectLst/>
            <a:latin typeface="Milligram" pitchFamily="2" charset="0"/>
          </a:endParaRPr>
        </a:p>
        <a:p>
          <a:endParaRPr lang="en-US" sz="1100" b="0" i="0" u="none" strike="noStrike">
            <a:solidFill>
              <a:schemeClr val="tx1">
                <a:lumMod val="65000"/>
                <a:lumOff val="35000"/>
              </a:schemeClr>
            </a:solidFill>
            <a:effectLst/>
            <a:latin typeface="Milligram" pitchFamily="2" charset="0"/>
            <a:ea typeface="+mn-ea"/>
            <a:cs typeface="+mn-cs"/>
          </a:endParaRPr>
        </a:p>
        <a:p>
          <a:r>
            <a:rPr lang="en-US" sz="1100" b="0" i="0" u="none" strike="noStrike">
              <a:solidFill>
                <a:schemeClr val="tx1">
                  <a:lumMod val="65000"/>
                  <a:lumOff val="35000"/>
                </a:schemeClr>
              </a:solidFill>
              <a:effectLst/>
              <a:latin typeface="Milligram" pitchFamily="2" charset="0"/>
              <a:ea typeface="+mn-ea"/>
              <a:cs typeface="+mn-cs"/>
            </a:rPr>
            <a:t>When completing the table, note the following:</a:t>
          </a:r>
        </a:p>
        <a:p>
          <a:r>
            <a:rPr lang="en-US" sz="1100" b="0" i="0">
              <a:solidFill>
                <a:schemeClr val="tx1">
                  <a:lumMod val="65000"/>
                  <a:lumOff val="35000"/>
                </a:schemeClr>
              </a:solidFill>
              <a:effectLst/>
              <a:latin typeface="Milligram" pitchFamily="2" charset="0"/>
              <a:ea typeface="+mn-ea"/>
              <a:cs typeface="+mn-cs"/>
            </a:rPr>
            <a:t>•     </a:t>
          </a:r>
          <a:r>
            <a:rPr lang="en-US" sz="1100" b="0" i="0" u="none" strike="noStrike">
              <a:solidFill>
                <a:schemeClr val="tx1">
                  <a:lumMod val="65000"/>
                  <a:lumOff val="35000"/>
                </a:schemeClr>
              </a:solidFill>
              <a:effectLst/>
              <a:latin typeface="Milligram" pitchFamily="2" charset="0"/>
              <a:ea typeface="+mn-ea"/>
              <a:cs typeface="+mn-cs"/>
            </a:rPr>
            <a:t>Ensure that the </a:t>
          </a:r>
          <a:r>
            <a:rPr lang="en-US" sz="1100" b="1" i="0" u="none" strike="noStrike">
              <a:solidFill>
                <a:schemeClr val="tx1">
                  <a:lumMod val="65000"/>
                  <a:lumOff val="35000"/>
                </a:schemeClr>
              </a:solidFill>
              <a:effectLst/>
              <a:latin typeface="Milligram" pitchFamily="2" charset="0"/>
              <a:ea typeface="+mn-ea"/>
              <a:cs typeface="+mn-cs"/>
            </a:rPr>
            <a:t>Bed Check</a:t>
          </a:r>
          <a:r>
            <a:rPr lang="en-US" sz="1100" b="0" i="0" u="none" strike="noStrike">
              <a:solidFill>
                <a:schemeClr val="tx1">
                  <a:lumMod val="65000"/>
                  <a:lumOff val="35000"/>
                </a:schemeClr>
              </a:solidFill>
              <a:effectLst/>
              <a:latin typeface="Milligram" pitchFamily="2" charset="0"/>
              <a:ea typeface="+mn-ea"/>
              <a:cs typeface="+mn-cs"/>
            </a:rPr>
            <a:t> column shows all </a:t>
          </a:r>
          <a:r>
            <a:rPr lang="en-US" sz="1100" b="1" i="0" u="none" strike="noStrike">
              <a:solidFill>
                <a:schemeClr val="accent3"/>
              </a:solidFill>
              <a:effectLst/>
              <a:latin typeface="Milligram" pitchFamily="2" charset="0"/>
              <a:ea typeface="+mn-ea"/>
              <a:cs typeface="+mn-cs"/>
            </a:rPr>
            <a:t>√</a:t>
          </a:r>
          <a:r>
            <a:rPr lang="en-US" sz="1100" b="0" i="0" u="none" strike="noStrike">
              <a:solidFill>
                <a:schemeClr val="tx1">
                  <a:lumMod val="65000"/>
                  <a:lumOff val="35000"/>
                </a:schemeClr>
              </a:solidFill>
              <a:effectLst/>
              <a:latin typeface="Milligram" pitchFamily="2" charset="0"/>
              <a:ea typeface="+mn-ea"/>
              <a:cs typeface="+mn-cs"/>
            </a:rPr>
            <a:t>s. For example, a row</a:t>
          </a:r>
          <a:r>
            <a:rPr lang="en-US" sz="1100" b="0" i="0" u="none" strike="noStrike" baseline="0">
              <a:solidFill>
                <a:schemeClr val="tx1">
                  <a:lumMod val="65000"/>
                  <a:lumOff val="35000"/>
                </a:schemeClr>
              </a:solidFill>
              <a:effectLst/>
              <a:latin typeface="Milligram" pitchFamily="2" charset="0"/>
              <a:ea typeface="+mn-ea"/>
              <a:cs typeface="+mn-cs"/>
            </a:rPr>
            <a:t> </a:t>
          </a:r>
          <a:r>
            <a:rPr lang="en-US" sz="1100" b="0" i="0" u="none" strike="noStrike">
              <a:solidFill>
                <a:schemeClr val="tx1">
                  <a:lumMod val="65000"/>
                  <a:lumOff val="35000"/>
                </a:schemeClr>
              </a:solidFill>
              <a:effectLst/>
              <a:latin typeface="Milligram" pitchFamily="2" charset="0"/>
              <a:ea typeface="+mn-ea"/>
              <a:cs typeface="+mn-cs"/>
            </a:rPr>
            <a:t>with 4 </a:t>
          </a:r>
          <a:r>
            <a:rPr lang="en-US" sz="1100" b="1" i="0" u="none" strike="noStrike">
              <a:solidFill>
                <a:schemeClr val="tx1">
                  <a:lumMod val="65000"/>
                  <a:lumOff val="35000"/>
                </a:schemeClr>
              </a:solidFill>
              <a:effectLst/>
              <a:latin typeface="Milligram" pitchFamily="2" charset="0"/>
              <a:ea typeface="+mn-ea"/>
              <a:cs typeface="+mn-cs"/>
            </a:rPr>
            <a:t>Total</a:t>
          </a:r>
          <a:r>
            <a:rPr lang="en-US" sz="1100" b="1" i="0" u="none" strike="noStrike" baseline="0">
              <a:solidFill>
                <a:schemeClr val="tx1">
                  <a:lumMod val="65000"/>
                  <a:lumOff val="35000"/>
                </a:schemeClr>
              </a:solidFill>
              <a:effectLst/>
              <a:latin typeface="Milligram" pitchFamily="2" charset="0"/>
              <a:ea typeface="+mn-ea"/>
              <a:cs typeface="+mn-cs"/>
            </a:rPr>
            <a:t> Beds</a:t>
          </a:r>
          <a:r>
            <a:rPr lang="en-US" sz="1100" b="0" i="0" u="none" strike="noStrike" baseline="0">
              <a:solidFill>
                <a:schemeClr val="tx1">
                  <a:lumMod val="65000"/>
                  <a:lumOff val="35000"/>
                </a:schemeClr>
              </a:solidFill>
              <a:effectLst/>
              <a:latin typeface="Milligram" pitchFamily="2" charset="0"/>
              <a:ea typeface="+mn-ea"/>
              <a:cs typeface="+mn-cs"/>
            </a:rPr>
            <a:t> </a:t>
          </a:r>
          <a:r>
            <a:rPr lang="en-US" sz="1100" b="0" i="0" u="none" strike="noStrike">
              <a:solidFill>
                <a:schemeClr val="tx1">
                  <a:lumMod val="65000"/>
                  <a:lumOff val="35000"/>
                </a:schemeClr>
              </a:solidFill>
              <a:effectLst/>
              <a:latin typeface="Milligram" pitchFamily="2" charset="0"/>
              <a:ea typeface="+mn-ea"/>
              <a:cs typeface="+mn-cs"/>
            </a:rPr>
            <a:t>entered</a:t>
          </a:r>
          <a:r>
            <a:rPr lang="en-US" sz="1100" b="0" i="0" u="none" strike="noStrike" baseline="0">
              <a:solidFill>
                <a:schemeClr val="tx1">
                  <a:lumMod val="65000"/>
                  <a:lumOff val="35000"/>
                </a:schemeClr>
              </a:solidFill>
              <a:effectLst/>
              <a:latin typeface="Milligram" pitchFamily="2" charset="0"/>
              <a:ea typeface="+mn-ea"/>
              <a:cs typeface="+mn-cs"/>
            </a:rPr>
            <a:t> </a:t>
          </a:r>
          <a:r>
            <a:rPr lang="en-US" sz="1100" b="0" i="0" u="none" strike="noStrike">
              <a:solidFill>
                <a:schemeClr val="tx1">
                  <a:lumMod val="65000"/>
                  <a:lumOff val="35000"/>
                </a:schemeClr>
              </a:solidFill>
              <a:effectLst/>
              <a:latin typeface="Milligram" pitchFamily="2" charset="0"/>
              <a:ea typeface="+mn-ea"/>
              <a:cs typeface="+mn-cs"/>
            </a:rPr>
            <a:t>and two 2-bedroom units passes the bed check because 2 units x 2 beds per unit = 4 beds.</a:t>
          </a:r>
          <a:r>
            <a:rPr lang="en-US">
              <a:solidFill>
                <a:schemeClr val="tx1">
                  <a:lumMod val="65000"/>
                  <a:lumOff val="35000"/>
                </a:schemeClr>
              </a:solidFill>
              <a:effectLst/>
              <a:latin typeface="Milligram" pitchFamily="2" charset="0"/>
            </a:rPr>
            <a:t> </a:t>
          </a:r>
        </a:p>
        <a:p>
          <a:r>
            <a:rPr lang="en-US" sz="1100" b="0" i="0" u="none" strike="noStrike">
              <a:solidFill>
                <a:schemeClr val="tx1">
                  <a:lumMod val="65000"/>
                  <a:lumOff val="35000"/>
                </a:schemeClr>
              </a:solidFill>
              <a:effectLst/>
              <a:latin typeface="Milligram" pitchFamily="2" charset="0"/>
              <a:ea typeface="+mn-ea"/>
              <a:cs typeface="+mn-cs"/>
            </a:rPr>
            <a:t>•</a:t>
          </a:r>
          <a:r>
            <a:rPr lang="en-US" sz="1100" b="0" i="0" u="none" strike="noStrike" baseline="0">
              <a:solidFill>
                <a:schemeClr val="tx1">
                  <a:lumMod val="65000"/>
                  <a:lumOff val="35000"/>
                </a:schemeClr>
              </a:solidFill>
              <a:effectLst/>
              <a:latin typeface="Milligram" pitchFamily="2" charset="0"/>
              <a:ea typeface="+mn-ea"/>
              <a:cs typeface="+mn-cs"/>
            </a:rPr>
            <a:t>     </a:t>
          </a:r>
          <a:r>
            <a:rPr lang="en-US" sz="1100" b="0" i="0" u="none" strike="noStrike">
              <a:solidFill>
                <a:schemeClr val="tx1">
                  <a:lumMod val="65000"/>
                  <a:lumOff val="35000"/>
                </a:schemeClr>
              </a:solidFill>
              <a:effectLst/>
              <a:latin typeface="Milligram" pitchFamily="2" charset="0"/>
              <a:ea typeface="+mn-ea"/>
              <a:cs typeface="+mn-cs"/>
            </a:rPr>
            <a:t>List </a:t>
          </a:r>
          <a:r>
            <a:rPr lang="en-US" sz="1100" b="1" i="0" u="none" strike="noStrike">
              <a:solidFill>
                <a:schemeClr val="tx1">
                  <a:lumMod val="65000"/>
                  <a:lumOff val="35000"/>
                </a:schemeClr>
              </a:solidFill>
              <a:effectLst/>
              <a:latin typeface="Milligram" pitchFamily="2" charset="0"/>
              <a:ea typeface="+mn-ea"/>
              <a:cs typeface="+mn-cs"/>
            </a:rPr>
            <a:t>Units</a:t>
          </a:r>
          <a:r>
            <a:rPr lang="en-US" sz="1100" b="0" i="0" u="none" strike="noStrike">
              <a:solidFill>
                <a:schemeClr val="tx1">
                  <a:lumMod val="65000"/>
                  <a:lumOff val="35000"/>
                </a:schemeClr>
              </a:solidFill>
              <a:effectLst/>
              <a:latin typeface="Milligram" pitchFamily="2" charset="0"/>
              <a:ea typeface="+mn-ea"/>
              <a:cs typeface="+mn-cs"/>
            </a:rPr>
            <a:t> based on the portion of the year they are operational, not occupied. For example, if you have five 1-bedroom apartments operating for the full year, enter '5'.  If instead, one of those apartments was operational for only 3 months (i.e., 25% of the year), enter '4.25'.</a:t>
          </a:r>
          <a:r>
            <a:rPr lang="en-US">
              <a:solidFill>
                <a:schemeClr val="tx1">
                  <a:lumMod val="65000"/>
                  <a:lumOff val="35000"/>
                </a:schemeClr>
              </a:solidFill>
              <a:effectLst/>
              <a:latin typeface="Milligram" pitchFamily="2" charset="0"/>
            </a:rPr>
            <a:t> </a:t>
          </a:r>
          <a:endParaRPr lang="en-US" sz="1100">
            <a:solidFill>
              <a:schemeClr val="tx1">
                <a:lumMod val="65000"/>
                <a:lumOff val="35000"/>
              </a:schemeClr>
            </a:solidFill>
            <a:latin typeface="Milligram" pitchFamily="2"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85725</xdr:colOff>
      <xdr:row>19</xdr:row>
      <xdr:rowOff>85725</xdr:rowOff>
    </xdr:from>
    <xdr:to>
      <xdr:col>4</xdr:col>
      <xdr:colOff>82261</xdr:colOff>
      <xdr:row>23</xdr:row>
      <xdr:rowOff>28576</xdr:rowOff>
    </xdr:to>
    <xdr:grpSp>
      <xdr:nvGrpSpPr>
        <xdr:cNvPr id="2" name="Group 9">
          <a:extLst>
            <a:ext uri="{FF2B5EF4-FFF2-40B4-BE49-F238E27FC236}">
              <a16:creationId xmlns:a16="http://schemas.microsoft.com/office/drawing/2014/main" id="{3DAB20C6-ED8D-4DCB-9CB1-A4EFF8BA798A}"/>
            </a:ext>
          </a:extLst>
        </xdr:cNvPr>
        <xdr:cNvGrpSpPr/>
      </xdr:nvGrpSpPr>
      <xdr:grpSpPr>
        <a:xfrm>
          <a:off x="85725" y="3581400"/>
          <a:ext cx="3416011" cy="685801"/>
          <a:chOff x="136814" y="2209800"/>
          <a:chExt cx="2606386" cy="685801"/>
        </a:xfrm>
      </xdr:grpSpPr>
      <xdr:grpSp>
        <xdr:nvGrpSpPr>
          <xdr:cNvPr id="3" name="Group 7">
            <a:extLst>
              <a:ext uri="{FF2B5EF4-FFF2-40B4-BE49-F238E27FC236}">
                <a16:creationId xmlns:a16="http://schemas.microsoft.com/office/drawing/2014/main" id="{57768BBF-145D-1585-6DE0-6C06C5D9D3C2}"/>
              </a:ext>
            </a:extLst>
          </xdr:cNvPr>
          <xdr:cNvGrpSpPr/>
        </xdr:nvGrpSpPr>
        <xdr:grpSpPr>
          <a:xfrm>
            <a:off x="136814" y="2209800"/>
            <a:ext cx="2606386" cy="685801"/>
            <a:chOff x="3939887" y="988580"/>
            <a:chExt cx="1982932" cy="329046"/>
          </a:xfrm>
        </xdr:grpSpPr>
        <xdr:sp macro="" textlink="">
          <xdr:nvSpPr>
            <xdr:cNvPr id="5" name="TextBox 4">
              <a:extLst>
                <a:ext uri="{FF2B5EF4-FFF2-40B4-BE49-F238E27FC236}">
                  <a16:creationId xmlns:a16="http://schemas.microsoft.com/office/drawing/2014/main" id="{CAF47E49-6DBC-7EB3-D529-D662AB120968}"/>
                </a:ext>
              </a:extLst>
            </xdr:cNvPr>
            <xdr:cNvSpPr txBox="1"/>
          </xdr:nvSpPr>
          <xdr:spPr>
            <a:xfrm>
              <a:off x="3939887" y="988580"/>
              <a:ext cx="1982932" cy="3290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       </a:t>
              </a:r>
              <a:r>
                <a:rPr lang="en-US" sz="900">
                  <a:latin typeface="Milligram"/>
                </a:rPr>
                <a:t>   </a:t>
              </a:r>
              <a:r>
                <a:rPr lang="en-US" sz="900">
                  <a:solidFill>
                    <a:schemeClr val="tx1">
                      <a:lumMod val="65000"/>
                      <a:lumOff val="35000"/>
                    </a:schemeClr>
                  </a:solidFill>
                  <a:latin typeface="Milligram"/>
                </a:rPr>
                <a:t>Light</a:t>
              </a:r>
              <a:r>
                <a:rPr lang="en-US" sz="900" baseline="0">
                  <a:solidFill>
                    <a:schemeClr val="tx1">
                      <a:lumMod val="65000"/>
                      <a:lumOff val="35000"/>
                    </a:schemeClr>
                  </a:solidFill>
                  <a:latin typeface="Milligram"/>
                </a:rPr>
                <a:t> Blue</a:t>
              </a:r>
              <a:r>
                <a:rPr lang="en-US" sz="900">
                  <a:solidFill>
                    <a:schemeClr val="tx1">
                      <a:lumMod val="65000"/>
                      <a:lumOff val="35000"/>
                    </a:schemeClr>
                  </a:solidFill>
                  <a:latin typeface="Milligram"/>
                </a:rPr>
                <a:t> = Housing Provider Required Input</a:t>
              </a:r>
            </a:p>
            <a:p>
              <a:endParaRPr lang="en-US" sz="900">
                <a:solidFill>
                  <a:schemeClr val="tx1">
                    <a:lumMod val="65000"/>
                    <a:lumOff val="35000"/>
                  </a:schemeClr>
                </a:solidFill>
                <a:latin typeface="Milligram"/>
              </a:endParaRPr>
            </a:p>
            <a:p>
              <a:r>
                <a:rPr lang="en-US" sz="900">
                  <a:solidFill>
                    <a:schemeClr val="tx1">
                      <a:lumMod val="65000"/>
                      <a:lumOff val="35000"/>
                    </a:schemeClr>
                  </a:solidFill>
                  <a:latin typeface="Milligram"/>
                </a:rPr>
                <a:t>           Light Pink = County Required Input</a:t>
              </a:r>
            </a:p>
            <a:p>
              <a:endParaRPr lang="en-US" sz="1100"/>
            </a:p>
          </xdr:txBody>
        </xdr:sp>
        <xdr:sp macro="" textlink="">
          <xdr:nvSpPr>
            <xdr:cNvPr id="6" name="Rectangle: Rounded Corners 5">
              <a:extLst>
                <a:ext uri="{FF2B5EF4-FFF2-40B4-BE49-F238E27FC236}">
                  <a16:creationId xmlns:a16="http://schemas.microsoft.com/office/drawing/2014/main" id="{098152DB-8376-B7B0-A6DC-8AC8F81F30F6}"/>
                </a:ext>
              </a:extLst>
            </xdr:cNvPr>
            <xdr:cNvSpPr/>
          </xdr:nvSpPr>
          <xdr:spPr>
            <a:xfrm>
              <a:off x="3982248" y="1029952"/>
              <a:ext cx="155918" cy="63252"/>
            </a:xfrm>
            <a:prstGeom prst="roundRect">
              <a:avLst/>
            </a:prstGeom>
            <a:solidFill>
              <a:schemeClr val="accent1">
                <a:lumMod val="20000"/>
                <a:lumOff val="80000"/>
              </a:schemeClr>
            </a:solidFill>
            <a:ln>
              <a:solidFill>
                <a:schemeClr val="accent1">
                  <a:lumMod val="20000"/>
                  <a:lumOff val="80000"/>
                </a:schemeClr>
              </a:solidFill>
            </a:ln>
          </xdr:spPr>
          <xdr:style>
            <a:lnRef idx="2">
              <a:schemeClr val="accent3">
                <a:shade val="15000"/>
              </a:schemeClr>
            </a:lnRef>
            <a:fillRef idx="1">
              <a:schemeClr val="accent3"/>
            </a:fillRef>
            <a:effectRef idx="0">
              <a:schemeClr val="accent3"/>
            </a:effectRef>
            <a:fontRef idx="minor">
              <a:schemeClr val="lt1"/>
            </a:fontRef>
          </xdr:style>
          <xdr:txBody>
            <a:bodyPr vertOverflow="clip" horzOverflow="clip" rtlCol="0" anchor="t"/>
            <a:lstStyle/>
            <a:p>
              <a:pPr algn="l"/>
              <a:endParaRPr lang="en-US" sz="1100"/>
            </a:p>
          </xdr:txBody>
        </xdr:sp>
      </xdr:grpSp>
      <xdr:sp macro="" textlink="">
        <xdr:nvSpPr>
          <xdr:cNvPr id="4" name="Rectangle: Rounded Corners 8">
            <a:extLst>
              <a:ext uri="{FF2B5EF4-FFF2-40B4-BE49-F238E27FC236}">
                <a16:creationId xmlns:a16="http://schemas.microsoft.com/office/drawing/2014/main" id="{1E69899D-101A-3175-908B-717B5C3FE232}"/>
              </a:ext>
            </a:extLst>
          </xdr:cNvPr>
          <xdr:cNvSpPr/>
        </xdr:nvSpPr>
        <xdr:spPr>
          <a:xfrm>
            <a:off x="192973" y="2552700"/>
            <a:ext cx="204940" cy="131830"/>
          </a:xfrm>
          <a:prstGeom prst="roundRect">
            <a:avLst/>
          </a:prstGeom>
          <a:solidFill>
            <a:srgbClr val="FFCCCC"/>
          </a:solidFill>
          <a:ln>
            <a:solidFill>
              <a:srgbClr val="FFCCCC"/>
            </a:solidFill>
          </a:ln>
        </xdr:spPr>
        <xdr:style>
          <a:lnRef idx="2">
            <a:schemeClr val="accent3">
              <a:shade val="15000"/>
            </a:schemeClr>
          </a:lnRef>
          <a:fillRef idx="1">
            <a:schemeClr val="accent3"/>
          </a:fillRef>
          <a:effectRef idx="0">
            <a:schemeClr val="accent3"/>
          </a:effectRef>
          <a:fontRef idx="minor">
            <a:schemeClr val="lt1"/>
          </a:fontRef>
        </xdr:style>
        <xdr:txBody>
          <a:bodyPr vertOverflow="clip" horzOverflow="clip" rtlCol="0" anchor="t"/>
          <a:lstStyle/>
          <a:p>
            <a:pPr algn="l"/>
            <a:endParaRPr lang="en-US" sz="1100"/>
          </a:p>
        </xdr:txBody>
      </xdr:sp>
    </xdr:grpSp>
    <xdr:clientData/>
  </xdr:twoCellAnchor>
  <xdr:twoCellAnchor>
    <xdr:from>
      <xdr:col>4</xdr:col>
      <xdr:colOff>28575</xdr:colOff>
      <xdr:row>6</xdr:row>
      <xdr:rowOff>38100</xdr:rowOff>
    </xdr:from>
    <xdr:to>
      <xdr:col>8</xdr:col>
      <xdr:colOff>0</xdr:colOff>
      <xdr:row>20</xdr:row>
      <xdr:rowOff>19050</xdr:rowOff>
    </xdr:to>
    <xdr:sp macro="" textlink="">
      <xdr:nvSpPr>
        <xdr:cNvPr id="7" name="TextBox 6">
          <a:extLst>
            <a:ext uri="{FF2B5EF4-FFF2-40B4-BE49-F238E27FC236}">
              <a16:creationId xmlns:a16="http://schemas.microsoft.com/office/drawing/2014/main" id="{83ADBEBD-9662-CB2C-7B0F-D47426244D3F}"/>
            </a:ext>
          </a:extLst>
        </xdr:cNvPr>
        <xdr:cNvSpPr txBox="1"/>
      </xdr:nvSpPr>
      <xdr:spPr>
        <a:xfrm>
          <a:off x="3448050" y="1162050"/>
          <a:ext cx="5467350" cy="27908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30000">
              <a:solidFill>
                <a:schemeClr val="tx1">
                  <a:lumMod val="65000"/>
                  <a:lumOff val="35000"/>
                </a:schemeClr>
              </a:solidFill>
              <a:effectLst/>
              <a:latin typeface="Milligram" pitchFamily="2" charset="0"/>
              <a:ea typeface="+mn-ea"/>
              <a:cs typeface="+mn-cs"/>
            </a:rPr>
            <a:t>1</a:t>
          </a:r>
          <a:r>
            <a:rPr lang="en-US" sz="1100" b="1" i="0" u="none" strike="noStrike">
              <a:solidFill>
                <a:schemeClr val="tx1">
                  <a:lumMod val="65000"/>
                  <a:lumOff val="35000"/>
                </a:schemeClr>
              </a:solidFill>
              <a:effectLst/>
              <a:latin typeface="Milligram" pitchFamily="2" charset="0"/>
              <a:ea typeface="+mn-ea"/>
              <a:cs typeface="+mn-cs"/>
            </a:rPr>
            <a:t>Housing Operations</a:t>
          </a:r>
          <a:r>
            <a:rPr lang="en-US" sz="1100" b="0" i="0" u="none" strike="noStrike">
              <a:solidFill>
                <a:schemeClr val="tx1">
                  <a:lumMod val="65000"/>
                  <a:lumOff val="35000"/>
                </a:schemeClr>
              </a:solidFill>
              <a:effectLst/>
              <a:latin typeface="Milligram" pitchFamily="2" charset="0"/>
              <a:ea typeface="+mn-ea"/>
              <a:cs typeface="+mn-cs"/>
            </a:rPr>
            <a:t>: Staff time spent on housing program operations and property-related administration needed to operate the housing sites. Examples may include housing coordination, unit readiness, leasing or occupancy administration, inspections, rent-related administration, compliance tracking, property coordination, and general housing program oversight. </a:t>
          </a:r>
          <a:r>
            <a:rPr lang="en-US" sz="1100" b="0" i="1" u="none" strike="noStrike">
              <a:solidFill>
                <a:schemeClr val="tx1">
                  <a:lumMod val="65000"/>
                  <a:lumOff val="35000"/>
                </a:schemeClr>
              </a:solidFill>
              <a:effectLst/>
              <a:latin typeface="Milligram" pitchFamily="2" charset="0"/>
              <a:ea typeface="+mn-ea"/>
              <a:cs typeface="+mn-cs"/>
            </a:rPr>
            <a:t>This category does not include treatment or other clinical services provided to tenants</a:t>
          </a:r>
          <a:r>
            <a:rPr lang="en-US" sz="1100" b="0" i="0" u="none" strike="noStrike">
              <a:solidFill>
                <a:schemeClr val="tx1">
                  <a:lumMod val="65000"/>
                  <a:lumOff val="35000"/>
                </a:schemeClr>
              </a:solidFill>
              <a:effectLst/>
              <a:latin typeface="Milligram" pitchFamily="2" charset="0"/>
              <a:ea typeface="+mn-ea"/>
              <a:cs typeface="+mn-cs"/>
            </a:rPr>
            <a:t>.</a:t>
          </a:r>
          <a:r>
            <a:rPr lang="en-US">
              <a:solidFill>
                <a:schemeClr val="tx1">
                  <a:lumMod val="65000"/>
                  <a:lumOff val="35000"/>
                </a:schemeClr>
              </a:solidFill>
              <a:effectLst/>
              <a:latin typeface="Milligram" pitchFamily="2" charset="0"/>
            </a:rPr>
            <a:t> </a:t>
          </a:r>
        </a:p>
        <a:p>
          <a:endParaRPr lang="en-US" sz="1100" b="0" i="0" u="none" strike="noStrike" baseline="30000">
            <a:solidFill>
              <a:schemeClr val="tx1">
                <a:lumMod val="65000"/>
                <a:lumOff val="35000"/>
              </a:schemeClr>
            </a:solidFill>
            <a:effectLst/>
            <a:latin typeface="Milligram" pitchFamily="2" charset="0"/>
            <a:ea typeface="+mn-ea"/>
            <a:cs typeface="+mn-cs"/>
          </a:endParaRPr>
        </a:p>
        <a:p>
          <a:r>
            <a:rPr lang="en-US" sz="1100" b="0" i="0" u="none" strike="noStrike" baseline="30000">
              <a:solidFill>
                <a:schemeClr val="tx1">
                  <a:lumMod val="65000"/>
                  <a:lumOff val="35000"/>
                </a:schemeClr>
              </a:solidFill>
              <a:effectLst/>
              <a:latin typeface="Milligram" pitchFamily="2" charset="0"/>
              <a:ea typeface="+mn-ea"/>
              <a:cs typeface="+mn-cs"/>
            </a:rPr>
            <a:t>2</a:t>
          </a:r>
          <a:r>
            <a:rPr lang="en-US" sz="1100" b="1" i="0" u="none" strike="noStrike">
              <a:solidFill>
                <a:schemeClr val="tx1">
                  <a:lumMod val="65000"/>
                  <a:lumOff val="35000"/>
                </a:schemeClr>
              </a:solidFill>
              <a:effectLst/>
              <a:latin typeface="Milligram" pitchFamily="2" charset="0"/>
              <a:ea typeface="+mn-ea"/>
              <a:cs typeface="+mn-cs"/>
            </a:rPr>
            <a:t>Housing Supportive Services</a:t>
          </a:r>
          <a:r>
            <a:rPr lang="en-US" sz="1100" b="0" i="0" u="none" strike="noStrike">
              <a:solidFill>
                <a:schemeClr val="tx1">
                  <a:lumMod val="65000"/>
                  <a:lumOff val="35000"/>
                </a:schemeClr>
              </a:solidFill>
              <a:effectLst/>
              <a:latin typeface="Milligram" pitchFamily="2" charset="0"/>
              <a:ea typeface="+mn-ea"/>
              <a:cs typeface="+mn-cs"/>
            </a:rPr>
            <a:t>: Staff time spent providing or coordinating non-treatment, tenant-facing services such as navigation</a:t>
          </a:r>
          <a:r>
            <a:rPr lang="en-US" sz="1100" b="0" i="0" u="none" strike="noStrike" baseline="0">
              <a:solidFill>
                <a:schemeClr val="tx1">
                  <a:lumMod val="65000"/>
                  <a:lumOff val="35000"/>
                </a:schemeClr>
              </a:solidFill>
              <a:effectLst/>
              <a:latin typeface="Milligram" pitchFamily="2" charset="0"/>
              <a:ea typeface="+mn-ea"/>
              <a:cs typeface="+mn-cs"/>
            </a:rPr>
            <a:t> or skill development to ma</a:t>
          </a:r>
          <a:r>
            <a:rPr lang="en-US" sz="1100" b="0" i="0" u="none" strike="noStrike">
              <a:solidFill>
                <a:schemeClr val="tx1">
                  <a:lumMod val="65000"/>
                  <a:lumOff val="35000"/>
                </a:schemeClr>
              </a:solidFill>
              <a:effectLst/>
              <a:latin typeface="Milligram" pitchFamily="2" charset="0"/>
              <a:ea typeface="+mn-ea"/>
              <a:cs typeface="+mn-cs"/>
            </a:rPr>
            <a:t>intain</a:t>
          </a:r>
          <a:r>
            <a:rPr lang="en-US" sz="1100" b="0" i="0" u="none" strike="noStrike" baseline="0">
              <a:solidFill>
                <a:schemeClr val="tx1">
                  <a:lumMod val="65000"/>
                  <a:lumOff val="35000"/>
                </a:schemeClr>
              </a:solidFill>
              <a:effectLst/>
              <a:latin typeface="Milligram" pitchFamily="2" charset="0"/>
              <a:ea typeface="+mn-ea"/>
              <a:cs typeface="+mn-cs"/>
            </a:rPr>
            <a:t> housing. </a:t>
          </a:r>
          <a:endParaRPr lang="en-US" sz="1100">
            <a:solidFill>
              <a:schemeClr val="tx1">
                <a:lumMod val="65000"/>
                <a:lumOff val="35000"/>
              </a:schemeClr>
            </a:solidFill>
            <a:latin typeface="Milligram" pitchFamily="2" charset="0"/>
          </a:endParaRPr>
        </a:p>
      </xdr:txBody>
    </xdr:sp>
    <xdr:clientData/>
  </xdr:twoCellAnchor>
  <xdr:twoCellAnchor>
    <xdr:from>
      <xdr:col>8</xdr:col>
      <xdr:colOff>973454</xdr:colOff>
      <xdr:row>5</xdr:row>
      <xdr:rowOff>209548</xdr:rowOff>
    </xdr:from>
    <xdr:to>
      <xdr:col>21</xdr:col>
      <xdr:colOff>542925</xdr:colOff>
      <xdr:row>23</xdr:row>
      <xdr:rowOff>121920</xdr:rowOff>
    </xdr:to>
    <xdr:sp macro="" textlink="">
      <xdr:nvSpPr>
        <xdr:cNvPr id="8" name="TextBox 7">
          <a:extLst>
            <a:ext uri="{FF2B5EF4-FFF2-40B4-BE49-F238E27FC236}">
              <a16:creationId xmlns:a16="http://schemas.microsoft.com/office/drawing/2014/main" id="{0D01E264-3C71-4779-B23B-28F79D826808}"/>
            </a:ext>
          </a:extLst>
        </xdr:cNvPr>
        <xdr:cNvSpPr txBox="1"/>
      </xdr:nvSpPr>
      <xdr:spPr>
        <a:xfrm>
          <a:off x="10927079" y="1123948"/>
          <a:ext cx="14933296" cy="354139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a:solidFill>
                <a:schemeClr val="tx1">
                  <a:lumMod val="65000"/>
                  <a:lumOff val="35000"/>
                </a:schemeClr>
              </a:solidFill>
              <a:effectLst/>
              <a:latin typeface="Milligram" pitchFamily="2" charset="0"/>
              <a:ea typeface="+mn-ea"/>
              <a:cs typeface="+mn-cs"/>
            </a:rPr>
            <a:t>1. Complete the </a:t>
          </a:r>
          <a:r>
            <a:rPr lang="en-US" sz="1100" b="1" i="0" u="none" strike="noStrike">
              <a:solidFill>
                <a:schemeClr val="tx1">
                  <a:lumMod val="65000"/>
                  <a:lumOff val="35000"/>
                </a:schemeClr>
              </a:solidFill>
              <a:effectLst/>
              <a:latin typeface="Milligram" pitchFamily="2" charset="0"/>
              <a:ea typeface="+mn-ea"/>
              <a:cs typeface="+mn-cs"/>
            </a:rPr>
            <a:t>Staffing Profile</a:t>
          </a:r>
          <a:r>
            <a:rPr lang="en-US" sz="1100" b="0" i="0" u="none" strike="noStrike">
              <a:solidFill>
                <a:schemeClr val="tx1">
                  <a:lumMod val="65000"/>
                  <a:lumOff val="35000"/>
                </a:schemeClr>
              </a:solidFill>
              <a:effectLst/>
              <a:latin typeface="Milligram" pitchFamily="2" charset="0"/>
              <a:ea typeface="+mn-ea"/>
              <a:cs typeface="+mn-cs"/>
            </a:rPr>
            <a:t> table below by populating all light blue cells for the date range listed in the Contract Period section. The contract period dates are auto-populated from the Provider Profile tab.</a:t>
          </a:r>
        </a:p>
        <a:p>
          <a:endParaRPr lang="en-US" sz="1100" b="0" i="0" u="none" strike="noStrike">
            <a:solidFill>
              <a:schemeClr val="tx1">
                <a:lumMod val="65000"/>
                <a:lumOff val="35000"/>
              </a:schemeClr>
            </a:solidFill>
            <a:effectLst/>
            <a:latin typeface="Milligram" pitchFamily="2" charset="0"/>
            <a:ea typeface="+mn-ea"/>
            <a:cs typeface="+mn-cs"/>
          </a:endParaRPr>
        </a:p>
        <a:p>
          <a:r>
            <a:rPr lang="en-US" sz="1100" b="0" i="0" u="none" strike="noStrike">
              <a:solidFill>
                <a:schemeClr val="tx1">
                  <a:lumMod val="65000"/>
                  <a:lumOff val="35000"/>
                </a:schemeClr>
              </a:solidFill>
              <a:effectLst/>
              <a:latin typeface="Milligram" pitchFamily="2" charset="0"/>
              <a:ea typeface="+mn-ea"/>
              <a:cs typeface="+mn-cs"/>
            </a:rPr>
            <a:t>2. Enter one row per staff member included in the rate, including both direct staff and indirect/administrative staff. Enter the employee's name and position in the corresponding columns.</a:t>
          </a:r>
        </a:p>
        <a:p>
          <a:endParaRPr lang="en-US" sz="1100" b="0" i="0" u="none" strike="noStrike">
            <a:solidFill>
              <a:schemeClr val="tx1">
                <a:lumMod val="65000"/>
                <a:lumOff val="35000"/>
              </a:schemeClr>
            </a:solidFill>
            <a:effectLst/>
            <a:latin typeface="Milligram" pitchFamily="2" charset="0"/>
            <a:ea typeface="+mn-ea"/>
            <a:cs typeface="+mn-cs"/>
          </a:endParaRPr>
        </a:p>
        <a:p>
          <a:r>
            <a:rPr lang="en-US" sz="1100" b="0" i="0" u="none" strike="noStrike">
              <a:solidFill>
                <a:schemeClr val="tx1">
                  <a:lumMod val="65000"/>
                  <a:lumOff val="35000"/>
                </a:schemeClr>
              </a:solidFill>
              <a:effectLst/>
              <a:latin typeface="Milligram" pitchFamily="2" charset="0"/>
              <a:ea typeface="+mn-ea"/>
              <a:cs typeface="+mn-cs"/>
            </a:rPr>
            <a:t>3. Enter the </a:t>
          </a:r>
          <a:r>
            <a:rPr lang="en-US" sz="1100" b="1" i="0" u="none" strike="noStrike">
              <a:solidFill>
                <a:schemeClr val="tx1">
                  <a:lumMod val="65000"/>
                  <a:lumOff val="35000"/>
                </a:schemeClr>
              </a:solidFill>
              <a:effectLst/>
              <a:latin typeface="Milligram" pitchFamily="2" charset="0"/>
              <a:ea typeface="+mn-ea"/>
              <a:cs typeface="+mn-cs"/>
            </a:rPr>
            <a:t>Salary &amp; Benefits</a:t>
          </a:r>
          <a:r>
            <a:rPr lang="en-US" sz="1100" b="0" i="0" u="none" strike="noStrike">
              <a:solidFill>
                <a:schemeClr val="tx1">
                  <a:lumMod val="65000"/>
                  <a:lumOff val="35000"/>
                </a:schemeClr>
              </a:solidFill>
              <a:effectLst/>
              <a:latin typeface="Milligram" pitchFamily="2" charset="0"/>
              <a:ea typeface="+mn-ea"/>
              <a:cs typeface="+mn-cs"/>
            </a:rPr>
            <a:t> for each employee in the corresponding column.</a:t>
          </a:r>
        </a:p>
        <a:p>
          <a:endParaRPr lang="en-US" sz="1100" b="0" i="0" u="none" strike="noStrike">
            <a:solidFill>
              <a:schemeClr val="tx1">
                <a:lumMod val="65000"/>
                <a:lumOff val="35000"/>
              </a:schemeClr>
            </a:solidFill>
            <a:effectLst/>
            <a:latin typeface="Milligram" pitchFamily="2" charset="0"/>
            <a:ea typeface="+mn-ea"/>
            <a:cs typeface="+mn-cs"/>
          </a:endParaRPr>
        </a:p>
        <a:p>
          <a:r>
            <a:rPr lang="en-US" sz="1100" b="0" i="0" u="none" strike="noStrike">
              <a:solidFill>
                <a:schemeClr val="tx1">
                  <a:lumMod val="65000"/>
                  <a:lumOff val="35000"/>
                </a:schemeClr>
              </a:solidFill>
              <a:effectLst/>
              <a:latin typeface="Milligram" pitchFamily="2" charset="0"/>
              <a:ea typeface="+mn-ea"/>
              <a:cs typeface="+mn-cs"/>
            </a:rPr>
            <a:t>4. In the </a:t>
          </a:r>
          <a:r>
            <a:rPr lang="en-US" sz="1100" b="1" i="0" u="none" strike="noStrike">
              <a:solidFill>
                <a:schemeClr val="tx1">
                  <a:lumMod val="65000"/>
                  <a:lumOff val="35000"/>
                </a:schemeClr>
              </a:solidFill>
              <a:effectLst/>
              <a:latin typeface="Milligram" pitchFamily="2" charset="0"/>
              <a:ea typeface="+mn-ea"/>
              <a:cs typeface="+mn-cs"/>
            </a:rPr>
            <a:t>FTEs to County Housing Program</a:t>
          </a:r>
          <a:r>
            <a:rPr lang="en-US" sz="1100" b="0" i="0" u="none" strike="noStrike">
              <a:solidFill>
                <a:schemeClr val="tx1">
                  <a:lumMod val="65000"/>
                  <a:lumOff val="35000"/>
                </a:schemeClr>
              </a:solidFill>
              <a:effectLst/>
              <a:latin typeface="Milligram" pitchFamily="2" charset="0"/>
              <a:ea typeface="+mn-ea"/>
              <a:cs typeface="+mn-cs"/>
            </a:rPr>
            <a:t> column, enter only the portion of each employee's time attributable to county-contracted housing-related activities. If an employee also works on other non-county assignments, reduce the FTE accordingly. For example, if an employee works 60% on county-contracted housing activities and 40% on other work, enter 0.60. Do not use this column to indicate full-time or part-time status.</a:t>
          </a:r>
          <a:r>
            <a:rPr lang="en-US">
              <a:solidFill>
                <a:schemeClr val="tx1">
                  <a:lumMod val="65000"/>
                  <a:lumOff val="35000"/>
                </a:schemeClr>
              </a:solidFill>
              <a:effectLst/>
              <a:latin typeface="Milligram" pitchFamily="2" charset="0"/>
            </a:rPr>
            <a:t> </a:t>
          </a:r>
        </a:p>
        <a:p>
          <a:endParaRPr lang="en-US" sz="1100" b="0" i="0" u="none" strike="noStrike">
            <a:solidFill>
              <a:schemeClr val="tx1">
                <a:lumMod val="65000"/>
                <a:lumOff val="35000"/>
              </a:schemeClr>
            </a:solidFill>
            <a:effectLst/>
            <a:latin typeface="Milligram" pitchFamily="2" charset="0"/>
            <a:ea typeface="+mn-ea"/>
            <a:cs typeface="+mn-cs"/>
          </a:endParaRPr>
        </a:p>
        <a:p>
          <a:r>
            <a:rPr lang="en-US" sz="1100" b="0" i="0" u="none" strike="noStrike">
              <a:solidFill>
                <a:schemeClr val="tx1">
                  <a:lumMod val="65000"/>
                  <a:lumOff val="35000"/>
                </a:schemeClr>
              </a:solidFill>
              <a:effectLst/>
              <a:latin typeface="Milligram" pitchFamily="2" charset="0"/>
              <a:ea typeface="+mn-ea"/>
              <a:cs typeface="+mn-cs"/>
            </a:rPr>
            <a:t>5. Of the time attributable to the county-contracted housing services, enter in column F, </a:t>
          </a:r>
          <a:r>
            <a:rPr lang="en-US" sz="1100" b="1" i="0" u="none" strike="noStrike">
              <a:solidFill>
                <a:schemeClr val="tx1">
                  <a:lumMod val="65000"/>
                  <a:lumOff val="35000"/>
                </a:schemeClr>
              </a:solidFill>
              <a:effectLst/>
              <a:latin typeface="Milligram" pitchFamily="2" charset="0"/>
              <a:ea typeface="+mn-ea"/>
              <a:cs typeface="+mn-cs"/>
            </a:rPr>
            <a:t>Housing Operations %</a:t>
          </a:r>
          <a:r>
            <a:rPr lang="en-US" sz="1100" b="0" i="0" u="none" strike="noStrike">
              <a:solidFill>
                <a:schemeClr val="tx1">
                  <a:lumMod val="65000"/>
                  <a:lumOff val="35000"/>
                </a:schemeClr>
              </a:solidFill>
              <a:effectLst/>
              <a:latin typeface="Milligram" pitchFamily="2" charset="0"/>
              <a:ea typeface="+mn-ea"/>
              <a:cs typeface="+mn-cs"/>
            </a:rPr>
            <a:t>, the percentage of time each employee spent on housing operations and property-related administrion.</a:t>
          </a:r>
        </a:p>
        <a:p>
          <a:endParaRPr lang="en-US" sz="1100" b="0" i="0" u="none" strike="noStrike">
            <a:solidFill>
              <a:schemeClr val="tx1">
                <a:lumMod val="65000"/>
                <a:lumOff val="35000"/>
              </a:schemeClr>
            </a:solidFill>
            <a:effectLst/>
            <a:latin typeface="Milligram" pitchFamily="2" charset="0"/>
            <a:ea typeface="+mn-ea"/>
            <a:cs typeface="+mn-cs"/>
          </a:endParaRPr>
        </a:p>
        <a:p>
          <a:r>
            <a:rPr lang="en-US" sz="1100" b="0" i="0" u="none" strike="noStrike">
              <a:solidFill>
                <a:schemeClr val="tx1">
                  <a:lumMod val="65000"/>
                  <a:lumOff val="35000"/>
                </a:schemeClr>
              </a:solidFill>
              <a:effectLst/>
              <a:latin typeface="Milligram" pitchFamily="2" charset="0"/>
              <a:ea typeface="+mn-ea"/>
              <a:cs typeface="+mn-cs"/>
            </a:rPr>
            <a:t>6. The </a:t>
          </a:r>
          <a:r>
            <a:rPr lang="en-US" sz="1100" b="1" i="0" u="none" strike="noStrike">
              <a:solidFill>
                <a:schemeClr val="tx1">
                  <a:lumMod val="65000"/>
                  <a:lumOff val="35000"/>
                </a:schemeClr>
              </a:solidFill>
              <a:effectLst/>
              <a:latin typeface="Milligram" pitchFamily="2" charset="0"/>
              <a:ea typeface="+mn-ea"/>
              <a:cs typeface="+mn-cs"/>
            </a:rPr>
            <a:t>Supportive Services %</a:t>
          </a:r>
          <a:r>
            <a:rPr lang="en-US" sz="1100" b="0" i="0" u="none" strike="noStrike">
              <a:solidFill>
                <a:schemeClr val="tx1">
                  <a:lumMod val="65000"/>
                  <a:lumOff val="35000"/>
                </a:schemeClr>
              </a:solidFill>
              <a:effectLst/>
              <a:latin typeface="Milligram" pitchFamily="2" charset="0"/>
              <a:ea typeface="+mn-ea"/>
              <a:cs typeface="+mn-cs"/>
            </a:rPr>
            <a:t>, column G, will auto-calculate as the difference between 100% and the value entered in Housing Operations %, so that the two columns together equal 100% for each employee.</a:t>
          </a:r>
        </a:p>
        <a:p>
          <a:endParaRPr lang="en-US" sz="1100" b="0" i="0" u="none" strike="noStrike">
            <a:solidFill>
              <a:schemeClr val="tx1">
                <a:lumMod val="65000"/>
                <a:lumOff val="35000"/>
              </a:schemeClr>
            </a:solidFill>
            <a:effectLst/>
            <a:latin typeface="Milligram" pitchFamily="2" charset="0"/>
            <a:ea typeface="+mn-ea"/>
            <a:cs typeface="+mn-cs"/>
          </a:endParaRPr>
        </a:p>
        <a:p>
          <a:r>
            <a:rPr lang="en-US" sz="1100" b="0" i="0" u="none" strike="noStrike">
              <a:solidFill>
                <a:schemeClr val="tx1">
                  <a:lumMod val="65000"/>
                  <a:lumOff val="35000"/>
                </a:schemeClr>
              </a:solidFill>
              <a:effectLst/>
              <a:latin typeface="Milligram" pitchFamily="2" charset="0"/>
              <a:ea typeface="+mn-ea"/>
              <a:cs typeface="+mn-cs"/>
            </a:rPr>
            <a:t>7. Select the employee's </a:t>
          </a:r>
          <a:r>
            <a:rPr lang="en-US" sz="1100" b="1" i="0" u="none" strike="noStrike">
              <a:solidFill>
                <a:schemeClr val="tx1">
                  <a:lumMod val="65000"/>
                  <a:lumOff val="35000"/>
                </a:schemeClr>
              </a:solidFill>
              <a:effectLst/>
              <a:latin typeface="Milligram" pitchFamily="2" charset="0"/>
              <a:ea typeface="+mn-ea"/>
              <a:cs typeface="+mn-cs"/>
            </a:rPr>
            <a:t>Site Affiliation</a:t>
          </a:r>
          <a:r>
            <a:rPr lang="en-US" sz="1100" b="0" i="0" u="none" strike="noStrike">
              <a:solidFill>
                <a:schemeClr val="tx1">
                  <a:lumMod val="65000"/>
                  <a:lumOff val="35000"/>
                </a:schemeClr>
              </a:solidFill>
              <a:effectLst/>
              <a:latin typeface="Milligram" pitchFamily="2" charset="0"/>
              <a:ea typeface="+mn-ea"/>
              <a:cs typeface="+mn-cs"/>
            </a:rPr>
            <a:t> from the dropdown menu based on how their time is assigned.</a:t>
          </a:r>
        </a:p>
        <a:p>
          <a:r>
            <a:rPr lang="en-US" sz="1100" b="0" i="0" u="none" strike="noStrike">
              <a:solidFill>
                <a:schemeClr val="tx1">
                  <a:lumMod val="65000"/>
                  <a:lumOff val="35000"/>
                </a:schemeClr>
              </a:solidFill>
              <a:effectLst/>
              <a:latin typeface="Milligram" pitchFamily="2" charset="0"/>
              <a:ea typeface="+mn-ea"/>
              <a:cs typeface="+mn-cs"/>
            </a:rPr>
            <a:t>• Select a single site name if the employee works at or supports only one site.</a:t>
          </a:r>
          <a:r>
            <a:rPr lang="en-US">
              <a:solidFill>
                <a:schemeClr val="tx1">
                  <a:lumMod val="65000"/>
                  <a:lumOff val="35000"/>
                </a:schemeClr>
              </a:solidFill>
              <a:effectLst/>
              <a:latin typeface="Milligram" pitchFamily="2" charset="0"/>
            </a:rPr>
            <a:t> </a:t>
          </a:r>
        </a:p>
        <a:p>
          <a:r>
            <a:rPr lang="en-US" sz="1100" b="0" i="0" u="none" strike="noStrike">
              <a:solidFill>
                <a:schemeClr val="tx1">
                  <a:lumMod val="65000"/>
                  <a:lumOff val="35000"/>
                </a:schemeClr>
              </a:solidFill>
              <a:effectLst/>
              <a:latin typeface="Milligram" pitchFamily="2" charset="0"/>
              <a:ea typeface="+mn-ea"/>
              <a:cs typeface="+mn-cs"/>
            </a:rPr>
            <a:t>• Select</a:t>
          </a:r>
          <a:r>
            <a:rPr lang="en-US" sz="1100" b="1" i="0" u="none" strike="noStrike">
              <a:solidFill>
                <a:schemeClr val="tx1">
                  <a:lumMod val="65000"/>
                  <a:lumOff val="35000"/>
                </a:schemeClr>
              </a:solidFill>
              <a:effectLst/>
              <a:latin typeface="Milligram" pitchFamily="2" charset="0"/>
              <a:ea typeface="+mn-ea"/>
              <a:cs typeface="+mn-cs"/>
            </a:rPr>
            <a:t> "Multi-House (fill out allocation grid)"</a:t>
          </a:r>
          <a:r>
            <a:rPr lang="en-US" sz="1100" b="0" i="0" u="none" strike="noStrike">
              <a:solidFill>
                <a:schemeClr val="tx1">
                  <a:lumMod val="65000"/>
                  <a:lumOff val="35000"/>
                </a:schemeClr>
              </a:solidFill>
              <a:effectLst/>
              <a:latin typeface="Milligram" pitchFamily="2" charset="0"/>
              <a:ea typeface="+mn-ea"/>
              <a:cs typeface="+mn-cs"/>
            </a:rPr>
            <a:t> if the employee's time is split across multiple sites. If selected, complete the Site Allocation Grid.</a:t>
          </a:r>
        </a:p>
        <a:p>
          <a:r>
            <a:rPr lang="en-US" sz="1100" b="0" i="0" u="none" strike="noStrike">
              <a:solidFill>
                <a:schemeClr val="tx1">
                  <a:lumMod val="65000"/>
                  <a:lumOff val="35000"/>
                </a:schemeClr>
              </a:solidFill>
              <a:effectLst/>
              <a:latin typeface="Milligram" pitchFamily="2" charset="0"/>
              <a:ea typeface="+mn-ea"/>
              <a:cs typeface="+mn-cs"/>
            </a:rPr>
            <a:t>• Select "</a:t>
          </a:r>
          <a:r>
            <a:rPr lang="en-US" sz="1100" b="1" i="0" u="none" strike="noStrike">
              <a:solidFill>
                <a:schemeClr val="tx1">
                  <a:lumMod val="65000"/>
                  <a:lumOff val="35000"/>
                </a:schemeClr>
              </a:solidFill>
              <a:effectLst/>
              <a:latin typeface="Milligram" pitchFamily="2" charset="0"/>
              <a:ea typeface="+mn-ea"/>
              <a:cs typeface="+mn-cs"/>
            </a:rPr>
            <a:t>None - Distribute Across Sites"</a:t>
          </a:r>
          <a:r>
            <a:rPr lang="en-US" sz="1100" b="0" i="0" u="none" strike="noStrike">
              <a:solidFill>
                <a:schemeClr val="tx1">
                  <a:lumMod val="65000"/>
                  <a:lumOff val="35000"/>
                </a:schemeClr>
              </a:solidFill>
              <a:effectLst/>
              <a:latin typeface="Milligram" pitchFamily="2" charset="0"/>
              <a:ea typeface="+mn-ea"/>
              <a:cs typeface="+mn-cs"/>
            </a:rPr>
            <a:t> if the employee supports the overall housing program and is not specifically assigned to one or more sites.</a:t>
          </a:r>
        </a:p>
        <a:p>
          <a:endParaRPr lang="en-US" sz="1100" b="0" i="0" u="none" strike="noStrike">
            <a:solidFill>
              <a:schemeClr val="tx1">
                <a:lumMod val="65000"/>
                <a:lumOff val="35000"/>
              </a:schemeClr>
            </a:solidFill>
            <a:effectLst/>
            <a:latin typeface="Milligram" pitchFamily="2" charset="0"/>
            <a:ea typeface="+mn-ea"/>
            <a:cs typeface="+mn-cs"/>
          </a:endParaRPr>
        </a:p>
        <a:p>
          <a:r>
            <a:rPr lang="en-US" sz="1100" b="0" i="0" u="none" strike="noStrike">
              <a:solidFill>
                <a:schemeClr val="tx1">
                  <a:lumMod val="65000"/>
                  <a:lumOff val="35000"/>
                </a:schemeClr>
              </a:solidFill>
              <a:effectLst/>
              <a:latin typeface="Milligram" pitchFamily="2" charset="0"/>
              <a:ea typeface="+mn-ea"/>
              <a:cs typeface="+mn-cs"/>
            </a:rPr>
            <a:t>7. Enter the </a:t>
          </a:r>
          <a:r>
            <a:rPr lang="en-US" sz="1100" b="1" i="0" u="none" strike="noStrike">
              <a:solidFill>
                <a:schemeClr val="tx1">
                  <a:lumMod val="65000"/>
                  <a:lumOff val="35000"/>
                </a:schemeClr>
              </a:solidFill>
              <a:effectLst/>
              <a:latin typeface="Milligram" pitchFamily="2" charset="0"/>
              <a:ea typeface="+mn-ea"/>
              <a:cs typeface="+mn-cs"/>
            </a:rPr>
            <a:t>Hire Date</a:t>
          </a:r>
          <a:r>
            <a:rPr lang="en-US" sz="1100" b="0" i="0" u="none" strike="noStrike">
              <a:solidFill>
                <a:schemeClr val="tx1">
                  <a:lumMod val="65000"/>
                  <a:lumOff val="35000"/>
                </a:schemeClr>
              </a:solidFill>
              <a:effectLst/>
              <a:latin typeface="Milligram" pitchFamily="2" charset="0"/>
              <a:ea typeface="+mn-ea"/>
              <a:cs typeface="+mn-cs"/>
            </a:rPr>
            <a:t> and </a:t>
          </a:r>
          <a:r>
            <a:rPr lang="en-US" sz="1100" b="1" i="0" u="none" strike="noStrike">
              <a:solidFill>
                <a:schemeClr val="tx1">
                  <a:lumMod val="65000"/>
                  <a:lumOff val="35000"/>
                </a:schemeClr>
              </a:solidFill>
              <a:effectLst/>
              <a:latin typeface="Milligram" pitchFamily="2" charset="0"/>
              <a:ea typeface="+mn-ea"/>
              <a:cs typeface="+mn-cs"/>
            </a:rPr>
            <a:t>Termination Date</a:t>
          </a:r>
          <a:r>
            <a:rPr lang="en-US" sz="1100" b="0" i="0" u="none" strike="noStrike">
              <a:solidFill>
                <a:schemeClr val="tx1">
                  <a:lumMod val="65000"/>
                  <a:lumOff val="35000"/>
                </a:schemeClr>
              </a:solidFill>
              <a:effectLst/>
              <a:latin typeface="Milligram" pitchFamily="2" charset="0"/>
              <a:ea typeface="+mn-ea"/>
              <a:cs typeface="+mn-cs"/>
            </a:rPr>
            <a:t> for each employee, as applicable. Leave the Termination Date blank if the employee is a current employee.</a:t>
          </a:r>
        </a:p>
        <a:p>
          <a:endParaRPr lang="en-US" sz="1100" b="0" i="0" u="none" strike="noStrike">
            <a:solidFill>
              <a:schemeClr val="tx1">
                <a:lumMod val="65000"/>
                <a:lumOff val="35000"/>
              </a:schemeClr>
            </a:solidFill>
            <a:effectLst/>
            <a:latin typeface="Milligram" pitchFamily="2" charset="0"/>
            <a:ea typeface="+mn-ea"/>
            <a:cs typeface="+mn-cs"/>
          </a:endParaRPr>
        </a:p>
        <a:p>
          <a:r>
            <a:rPr lang="en-US" sz="1100" b="0" i="0" u="none" strike="noStrike">
              <a:solidFill>
                <a:schemeClr val="tx1">
                  <a:lumMod val="65000"/>
                  <a:lumOff val="35000"/>
                </a:schemeClr>
              </a:solidFill>
              <a:effectLst/>
              <a:latin typeface="Milligram" pitchFamily="2" charset="0"/>
              <a:ea typeface="+mn-ea"/>
              <a:cs typeface="+mn-cs"/>
            </a:rPr>
            <a:t>8. Complete the </a:t>
          </a:r>
          <a:r>
            <a:rPr lang="en-US" sz="1100" b="1" i="0" u="none" strike="noStrike">
              <a:solidFill>
                <a:schemeClr val="tx1">
                  <a:lumMod val="65000"/>
                  <a:lumOff val="35000"/>
                </a:schemeClr>
              </a:solidFill>
              <a:effectLst/>
              <a:latin typeface="Milligram" pitchFamily="2" charset="0"/>
              <a:ea typeface="+mn-ea"/>
              <a:cs typeface="+mn-cs"/>
            </a:rPr>
            <a:t>Site Allocation Grid</a:t>
          </a:r>
          <a:r>
            <a:rPr lang="en-US" sz="1100" b="0" i="0" u="none" strike="noStrike">
              <a:solidFill>
                <a:schemeClr val="tx1">
                  <a:lumMod val="65000"/>
                  <a:lumOff val="35000"/>
                </a:schemeClr>
              </a:solidFill>
              <a:effectLst/>
              <a:latin typeface="Milligram" pitchFamily="2" charset="0"/>
              <a:ea typeface="+mn-ea"/>
              <a:cs typeface="+mn-cs"/>
            </a:rPr>
            <a:t> below only for employees whose site affiliation is "</a:t>
          </a:r>
          <a:r>
            <a:rPr lang="en-US" sz="1100" b="1" i="0" u="none" strike="noStrike">
              <a:solidFill>
                <a:schemeClr val="tx1">
                  <a:lumMod val="65000"/>
                  <a:lumOff val="35000"/>
                </a:schemeClr>
              </a:solidFill>
              <a:effectLst/>
              <a:latin typeface="Milligram" pitchFamily="2" charset="0"/>
              <a:ea typeface="+mn-ea"/>
              <a:cs typeface="+mn-cs"/>
            </a:rPr>
            <a:t>Multi-House (fill out allocation grid)"</a:t>
          </a:r>
          <a:r>
            <a:rPr lang="en-US" sz="1100" b="0" i="0" u="none" strike="noStrike">
              <a:solidFill>
                <a:schemeClr val="tx1">
                  <a:lumMod val="65000"/>
                  <a:lumOff val="35000"/>
                </a:schemeClr>
              </a:solidFill>
              <a:effectLst/>
              <a:latin typeface="Milligram" pitchFamily="2" charset="0"/>
              <a:ea typeface="+mn-ea"/>
              <a:cs typeface="+mn-cs"/>
            </a:rPr>
            <a:t>. Enter the percentage allocation under the applicable site columns. These rows will automatically turn light blue to indicate that user input is required. Review the validation in column M and confim that a checkmark appears, indicating the total site allocation equals 100%.</a:t>
          </a:r>
          <a:r>
            <a:rPr lang="en-US">
              <a:solidFill>
                <a:schemeClr val="tx1">
                  <a:lumMod val="65000"/>
                  <a:lumOff val="35000"/>
                </a:schemeClr>
              </a:solidFill>
              <a:effectLst/>
              <a:latin typeface="Milligram" pitchFamily="2" charset="0"/>
            </a:rPr>
            <a:t> </a:t>
          </a:r>
          <a:endParaRPr lang="en-US" sz="1100">
            <a:solidFill>
              <a:schemeClr val="tx1">
                <a:lumMod val="65000"/>
                <a:lumOff val="35000"/>
              </a:schemeClr>
            </a:solidFill>
            <a:latin typeface="Milligram" pitchFamily="2"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895350</xdr:colOff>
      <xdr:row>17</xdr:row>
      <xdr:rowOff>76200</xdr:rowOff>
    </xdr:from>
    <xdr:to>
      <xdr:col>3</xdr:col>
      <xdr:colOff>3044536</xdr:colOff>
      <xdr:row>20</xdr:row>
      <xdr:rowOff>76201</xdr:rowOff>
    </xdr:to>
    <xdr:grpSp>
      <xdr:nvGrpSpPr>
        <xdr:cNvPr id="2" name="Group 9">
          <a:extLst>
            <a:ext uri="{FF2B5EF4-FFF2-40B4-BE49-F238E27FC236}">
              <a16:creationId xmlns:a16="http://schemas.microsoft.com/office/drawing/2014/main" id="{0586A75C-F3BC-450A-A94E-1393B8DC2802}"/>
            </a:ext>
          </a:extLst>
        </xdr:cNvPr>
        <xdr:cNvGrpSpPr/>
      </xdr:nvGrpSpPr>
      <xdr:grpSpPr>
        <a:xfrm>
          <a:off x="1009650" y="3314700"/>
          <a:ext cx="3416011" cy="685801"/>
          <a:chOff x="136814" y="2209800"/>
          <a:chExt cx="2606386" cy="685801"/>
        </a:xfrm>
      </xdr:grpSpPr>
      <xdr:grpSp>
        <xdr:nvGrpSpPr>
          <xdr:cNvPr id="3" name="Group 7">
            <a:extLst>
              <a:ext uri="{FF2B5EF4-FFF2-40B4-BE49-F238E27FC236}">
                <a16:creationId xmlns:a16="http://schemas.microsoft.com/office/drawing/2014/main" id="{5D16A63F-B145-082D-26D5-27B54BAE25A0}"/>
              </a:ext>
            </a:extLst>
          </xdr:cNvPr>
          <xdr:cNvGrpSpPr/>
        </xdr:nvGrpSpPr>
        <xdr:grpSpPr>
          <a:xfrm>
            <a:off x="136814" y="2209800"/>
            <a:ext cx="2606386" cy="685801"/>
            <a:chOff x="3939887" y="988580"/>
            <a:chExt cx="1982932" cy="329046"/>
          </a:xfrm>
        </xdr:grpSpPr>
        <xdr:sp macro="" textlink="">
          <xdr:nvSpPr>
            <xdr:cNvPr id="5" name="TextBox 4">
              <a:extLst>
                <a:ext uri="{FF2B5EF4-FFF2-40B4-BE49-F238E27FC236}">
                  <a16:creationId xmlns:a16="http://schemas.microsoft.com/office/drawing/2014/main" id="{62011DBD-32A4-E15E-EA05-6645D7EC376E}"/>
                </a:ext>
              </a:extLst>
            </xdr:cNvPr>
            <xdr:cNvSpPr txBox="1"/>
          </xdr:nvSpPr>
          <xdr:spPr>
            <a:xfrm>
              <a:off x="3939887" y="988580"/>
              <a:ext cx="1982932" cy="3290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       </a:t>
              </a:r>
              <a:r>
                <a:rPr lang="en-US" sz="900">
                  <a:latin typeface="Milligram"/>
                </a:rPr>
                <a:t>   </a:t>
              </a:r>
              <a:r>
                <a:rPr lang="en-US" sz="900">
                  <a:solidFill>
                    <a:schemeClr val="tx1">
                      <a:lumMod val="65000"/>
                      <a:lumOff val="35000"/>
                    </a:schemeClr>
                  </a:solidFill>
                  <a:latin typeface="Milligram"/>
                </a:rPr>
                <a:t>Light</a:t>
              </a:r>
              <a:r>
                <a:rPr lang="en-US" sz="900" baseline="0">
                  <a:solidFill>
                    <a:schemeClr val="tx1">
                      <a:lumMod val="65000"/>
                      <a:lumOff val="35000"/>
                    </a:schemeClr>
                  </a:solidFill>
                  <a:latin typeface="Milligram"/>
                </a:rPr>
                <a:t> Blue</a:t>
              </a:r>
              <a:r>
                <a:rPr lang="en-US" sz="900">
                  <a:solidFill>
                    <a:schemeClr val="tx1">
                      <a:lumMod val="65000"/>
                      <a:lumOff val="35000"/>
                    </a:schemeClr>
                  </a:solidFill>
                  <a:latin typeface="Milligram"/>
                </a:rPr>
                <a:t> = Housing Provider Required Input</a:t>
              </a:r>
            </a:p>
            <a:p>
              <a:endParaRPr lang="en-US" sz="900">
                <a:solidFill>
                  <a:schemeClr val="tx1">
                    <a:lumMod val="65000"/>
                    <a:lumOff val="35000"/>
                  </a:schemeClr>
                </a:solidFill>
                <a:latin typeface="Milligram"/>
              </a:endParaRPr>
            </a:p>
            <a:p>
              <a:r>
                <a:rPr lang="en-US" sz="900">
                  <a:solidFill>
                    <a:schemeClr val="tx1">
                      <a:lumMod val="65000"/>
                      <a:lumOff val="35000"/>
                    </a:schemeClr>
                  </a:solidFill>
                  <a:latin typeface="Milligram"/>
                </a:rPr>
                <a:t>           Light Pink = County Required Input</a:t>
              </a:r>
            </a:p>
            <a:p>
              <a:endParaRPr lang="en-US" sz="1100"/>
            </a:p>
          </xdr:txBody>
        </xdr:sp>
        <xdr:sp macro="" textlink="">
          <xdr:nvSpPr>
            <xdr:cNvPr id="6" name="Rectangle: Rounded Corners 5">
              <a:extLst>
                <a:ext uri="{FF2B5EF4-FFF2-40B4-BE49-F238E27FC236}">
                  <a16:creationId xmlns:a16="http://schemas.microsoft.com/office/drawing/2014/main" id="{2908FE37-01FF-63DF-B800-FE7C0F33AB73}"/>
                </a:ext>
              </a:extLst>
            </xdr:cNvPr>
            <xdr:cNvSpPr/>
          </xdr:nvSpPr>
          <xdr:spPr>
            <a:xfrm>
              <a:off x="3982248" y="1029952"/>
              <a:ext cx="155918" cy="63252"/>
            </a:xfrm>
            <a:prstGeom prst="roundRect">
              <a:avLst/>
            </a:prstGeom>
            <a:solidFill>
              <a:schemeClr val="accent1">
                <a:lumMod val="20000"/>
                <a:lumOff val="80000"/>
              </a:schemeClr>
            </a:solidFill>
            <a:ln>
              <a:solidFill>
                <a:schemeClr val="accent1">
                  <a:lumMod val="20000"/>
                  <a:lumOff val="80000"/>
                </a:schemeClr>
              </a:solidFill>
            </a:ln>
          </xdr:spPr>
          <xdr:style>
            <a:lnRef idx="2">
              <a:schemeClr val="accent3">
                <a:shade val="15000"/>
              </a:schemeClr>
            </a:lnRef>
            <a:fillRef idx="1">
              <a:schemeClr val="accent3"/>
            </a:fillRef>
            <a:effectRef idx="0">
              <a:schemeClr val="accent3"/>
            </a:effectRef>
            <a:fontRef idx="minor">
              <a:schemeClr val="lt1"/>
            </a:fontRef>
          </xdr:style>
          <xdr:txBody>
            <a:bodyPr vertOverflow="clip" horzOverflow="clip" rtlCol="0" anchor="t"/>
            <a:lstStyle/>
            <a:p>
              <a:pPr algn="l"/>
              <a:endParaRPr lang="en-US" sz="1100"/>
            </a:p>
          </xdr:txBody>
        </xdr:sp>
      </xdr:grpSp>
      <xdr:sp macro="" textlink="">
        <xdr:nvSpPr>
          <xdr:cNvPr id="4" name="Rectangle: Rounded Corners 8">
            <a:extLst>
              <a:ext uri="{FF2B5EF4-FFF2-40B4-BE49-F238E27FC236}">
                <a16:creationId xmlns:a16="http://schemas.microsoft.com/office/drawing/2014/main" id="{3254F5B8-5809-2FBB-DBF6-59985FEFF647}"/>
              </a:ext>
            </a:extLst>
          </xdr:cNvPr>
          <xdr:cNvSpPr/>
        </xdr:nvSpPr>
        <xdr:spPr>
          <a:xfrm>
            <a:off x="192973" y="2552700"/>
            <a:ext cx="204940" cy="131830"/>
          </a:xfrm>
          <a:prstGeom prst="roundRect">
            <a:avLst/>
          </a:prstGeom>
          <a:solidFill>
            <a:srgbClr val="FFCCCC"/>
          </a:solidFill>
          <a:ln>
            <a:solidFill>
              <a:srgbClr val="FFCCCC"/>
            </a:solidFill>
          </a:ln>
        </xdr:spPr>
        <xdr:style>
          <a:lnRef idx="2">
            <a:schemeClr val="accent3">
              <a:shade val="15000"/>
            </a:schemeClr>
          </a:lnRef>
          <a:fillRef idx="1">
            <a:schemeClr val="accent3"/>
          </a:fillRef>
          <a:effectRef idx="0">
            <a:schemeClr val="accent3"/>
          </a:effectRef>
          <a:fontRef idx="minor">
            <a:schemeClr val="lt1"/>
          </a:fontRef>
        </xdr:style>
        <xdr:txBody>
          <a:bodyPr vertOverflow="clip" horzOverflow="clip" rtlCol="0" anchor="t"/>
          <a:lstStyle/>
          <a:p>
            <a:pPr algn="l"/>
            <a:endParaRPr lang="en-US" sz="1100"/>
          </a:p>
        </xdr:txBody>
      </xdr:sp>
    </xdr:grpSp>
    <xdr:clientData/>
  </xdr:twoCellAnchor>
  <xdr:twoCellAnchor>
    <xdr:from>
      <xdr:col>1</xdr:col>
      <xdr:colOff>951838</xdr:colOff>
      <xdr:row>6</xdr:row>
      <xdr:rowOff>26753</xdr:rowOff>
    </xdr:from>
    <xdr:to>
      <xdr:col>3</xdr:col>
      <xdr:colOff>3392061</xdr:colOff>
      <xdr:row>12</xdr:row>
      <xdr:rowOff>182217</xdr:rowOff>
    </xdr:to>
    <xdr:sp macro="" textlink="">
      <xdr:nvSpPr>
        <xdr:cNvPr id="7" name="TextBox 6">
          <a:extLst>
            <a:ext uri="{FF2B5EF4-FFF2-40B4-BE49-F238E27FC236}">
              <a16:creationId xmlns:a16="http://schemas.microsoft.com/office/drawing/2014/main" id="{EEDB0B92-AB16-430C-B06C-CE526514A995}"/>
            </a:ext>
          </a:extLst>
        </xdr:cNvPr>
        <xdr:cNvSpPr txBox="1"/>
      </xdr:nvSpPr>
      <xdr:spPr>
        <a:xfrm>
          <a:off x="1076077" y="1178036"/>
          <a:ext cx="3815136" cy="139785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30000">
              <a:solidFill>
                <a:schemeClr val="tx1">
                  <a:lumMod val="65000"/>
                  <a:lumOff val="35000"/>
                </a:schemeClr>
              </a:solidFill>
              <a:effectLst/>
              <a:latin typeface="Milligram" pitchFamily="2" charset="0"/>
              <a:ea typeface="+mn-ea"/>
              <a:cs typeface="+mn-cs"/>
            </a:rPr>
            <a:t>1</a:t>
          </a:r>
          <a:r>
            <a:rPr lang="en-US" sz="1100" b="1" i="0" u="none" strike="noStrike">
              <a:solidFill>
                <a:schemeClr val="tx1">
                  <a:lumMod val="65000"/>
                  <a:lumOff val="35000"/>
                </a:schemeClr>
              </a:solidFill>
              <a:effectLst/>
              <a:latin typeface="Milligram" pitchFamily="2" charset="0"/>
              <a:ea typeface="+mn-ea"/>
              <a:cs typeface="+mn-cs"/>
            </a:rPr>
            <a:t>Site Specific Expenses</a:t>
          </a:r>
          <a:r>
            <a:rPr lang="en-US" sz="1100" b="0" i="0" u="none" strike="noStrike">
              <a:solidFill>
                <a:schemeClr val="tx1">
                  <a:lumMod val="65000"/>
                  <a:lumOff val="35000"/>
                </a:schemeClr>
              </a:solidFill>
              <a:effectLst/>
              <a:latin typeface="Milligram" pitchFamily="2" charset="0"/>
              <a:ea typeface="+mn-ea"/>
              <a:cs typeface="+mn-cs"/>
            </a:rPr>
            <a:t>: Costs that are directly attributable to one site.</a:t>
          </a:r>
          <a:r>
            <a:rPr lang="en-US">
              <a:solidFill>
                <a:schemeClr val="tx1">
                  <a:lumMod val="65000"/>
                  <a:lumOff val="35000"/>
                </a:schemeClr>
              </a:solidFill>
              <a:effectLst/>
              <a:latin typeface="Milligram" pitchFamily="2" charset="0"/>
            </a:rPr>
            <a:t> </a:t>
          </a:r>
        </a:p>
        <a:p>
          <a:endParaRPr lang="en-US" sz="1100" b="0" i="0" u="none" strike="noStrike" baseline="30000">
            <a:solidFill>
              <a:schemeClr val="tx1">
                <a:lumMod val="65000"/>
                <a:lumOff val="35000"/>
              </a:schemeClr>
            </a:solidFill>
            <a:effectLst/>
            <a:latin typeface="Milligram" pitchFamily="2" charset="0"/>
            <a:ea typeface="+mn-ea"/>
            <a:cs typeface="+mn-cs"/>
          </a:endParaRPr>
        </a:p>
        <a:p>
          <a:r>
            <a:rPr lang="en-US" sz="1100" b="0" i="0" u="none" strike="noStrike" baseline="30000">
              <a:solidFill>
                <a:schemeClr val="tx1">
                  <a:lumMod val="65000"/>
                  <a:lumOff val="35000"/>
                </a:schemeClr>
              </a:solidFill>
              <a:effectLst/>
              <a:latin typeface="Milligram" pitchFamily="2" charset="0"/>
              <a:ea typeface="+mn-ea"/>
              <a:cs typeface="+mn-cs"/>
            </a:rPr>
            <a:t>2</a:t>
          </a:r>
          <a:r>
            <a:rPr lang="en-US" sz="1100" b="1" i="0" u="none" strike="noStrike">
              <a:solidFill>
                <a:schemeClr val="tx1">
                  <a:lumMod val="65000"/>
                  <a:lumOff val="35000"/>
                </a:schemeClr>
              </a:solidFill>
              <a:effectLst/>
              <a:latin typeface="Milligram" pitchFamily="2" charset="0"/>
              <a:ea typeface="+mn-ea"/>
              <a:cs typeface="+mn-cs"/>
            </a:rPr>
            <a:t>TR Rent Bundle Status</a:t>
          </a:r>
          <a:r>
            <a:rPr lang="en-US" sz="1100" b="0" i="0" u="none" strike="noStrike">
              <a:solidFill>
                <a:schemeClr val="tx1">
                  <a:lumMod val="65000"/>
                  <a:lumOff val="35000"/>
                </a:schemeClr>
              </a:solidFill>
              <a:effectLst/>
              <a:latin typeface="Milligram" pitchFamily="2" charset="0"/>
              <a:ea typeface="+mn-ea"/>
              <a:cs typeface="+mn-cs"/>
            </a:rPr>
            <a:t>: Indicates whether the facility cost line item is included in the rent bundle. Items marked </a:t>
          </a:r>
          <a:r>
            <a:rPr lang="en-US" sz="1100" b="1" i="0" u="none" strike="noStrike">
              <a:solidFill>
                <a:schemeClr val="tx1">
                  <a:lumMod val="65000"/>
                  <a:lumOff val="35000"/>
                </a:schemeClr>
              </a:solidFill>
              <a:effectLst/>
              <a:latin typeface="Milligram" pitchFamily="2" charset="0"/>
              <a:ea typeface="+mn-ea"/>
              <a:cs typeface="+mn-cs"/>
            </a:rPr>
            <a:t>Include </a:t>
          </a:r>
          <a:r>
            <a:rPr lang="en-US" sz="1100" b="0" i="0" u="none" strike="noStrike">
              <a:solidFill>
                <a:schemeClr val="tx1">
                  <a:lumMod val="65000"/>
                  <a:lumOff val="35000"/>
                </a:schemeClr>
              </a:solidFill>
              <a:effectLst/>
              <a:latin typeface="Milligram" pitchFamily="2" charset="0"/>
              <a:ea typeface="+mn-ea"/>
              <a:cs typeface="+mn-cs"/>
            </a:rPr>
            <a:t>are allocated to the Base Rate. Items marked as </a:t>
          </a:r>
          <a:r>
            <a:rPr lang="en-US" sz="1100" b="1" i="0" u="none" strike="noStrike">
              <a:solidFill>
                <a:schemeClr val="tx1">
                  <a:lumMod val="65000"/>
                  <a:lumOff val="35000"/>
                </a:schemeClr>
              </a:solidFill>
              <a:effectLst/>
              <a:latin typeface="Milligram" pitchFamily="2" charset="0"/>
              <a:ea typeface="+mn-ea"/>
              <a:cs typeface="+mn-cs"/>
            </a:rPr>
            <a:t>Not Included </a:t>
          </a:r>
          <a:r>
            <a:rPr lang="en-US" sz="1100" b="0" i="0" u="none" strike="noStrike">
              <a:solidFill>
                <a:schemeClr val="tx1">
                  <a:lumMod val="65000"/>
                  <a:lumOff val="35000"/>
                </a:schemeClr>
              </a:solidFill>
              <a:effectLst/>
              <a:latin typeface="Milligram" pitchFamily="2" charset="0"/>
              <a:ea typeface="+mn-ea"/>
              <a:cs typeface="+mn-cs"/>
            </a:rPr>
            <a:t>are allocated to the Patch Rate.</a:t>
          </a:r>
          <a:r>
            <a:rPr lang="en-US">
              <a:solidFill>
                <a:schemeClr val="tx1">
                  <a:lumMod val="65000"/>
                  <a:lumOff val="35000"/>
                </a:schemeClr>
              </a:solidFill>
              <a:effectLst/>
              <a:latin typeface="Milligram" pitchFamily="2" charset="0"/>
            </a:rPr>
            <a:t> </a:t>
          </a:r>
          <a:endParaRPr lang="en-US" sz="1100">
            <a:solidFill>
              <a:schemeClr val="tx1">
                <a:lumMod val="65000"/>
                <a:lumOff val="35000"/>
              </a:schemeClr>
            </a:solidFill>
            <a:latin typeface="Milligram" pitchFamily="2" charset="0"/>
          </a:endParaRPr>
        </a:p>
      </xdr:txBody>
    </xdr:sp>
    <xdr:clientData/>
  </xdr:twoCellAnchor>
  <xdr:twoCellAnchor>
    <xdr:from>
      <xdr:col>7</xdr:col>
      <xdr:colOff>1245</xdr:colOff>
      <xdr:row>6</xdr:row>
      <xdr:rowOff>8282</xdr:rowOff>
    </xdr:from>
    <xdr:to>
      <xdr:col>10</xdr:col>
      <xdr:colOff>1466021</xdr:colOff>
      <xdr:row>14</xdr:row>
      <xdr:rowOff>170124</xdr:rowOff>
    </xdr:to>
    <xdr:sp macro="" textlink="">
      <xdr:nvSpPr>
        <xdr:cNvPr id="8" name="TextBox 7">
          <a:extLst>
            <a:ext uri="{FF2B5EF4-FFF2-40B4-BE49-F238E27FC236}">
              <a16:creationId xmlns:a16="http://schemas.microsoft.com/office/drawing/2014/main" id="{464BB13B-76F9-4C12-ADAA-1E6072D336E6}"/>
            </a:ext>
          </a:extLst>
        </xdr:cNvPr>
        <xdr:cNvSpPr txBox="1"/>
      </xdr:nvSpPr>
      <xdr:spPr>
        <a:xfrm>
          <a:off x="9517962" y="1159565"/>
          <a:ext cx="5987081" cy="181836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a:solidFill>
                <a:schemeClr val="tx1">
                  <a:lumMod val="65000"/>
                  <a:lumOff val="35000"/>
                </a:schemeClr>
              </a:solidFill>
              <a:effectLst/>
              <a:latin typeface="Milligram" pitchFamily="2" charset="0"/>
              <a:ea typeface="+mn-ea"/>
              <a:cs typeface="+mn-cs"/>
            </a:rPr>
            <a:t>1. Using the facility budget for each site, enter </a:t>
          </a:r>
          <a:r>
            <a:rPr lang="en-US" sz="1100" b="1" i="0" u="none" strike="noStrike">
              <a:solidFill>
                <a:schemeClr val="tx1">
                  <a:lumMod val="65000"/>
                  <a:lumOff val="35000"/>
                </a:schemeClr>
              </a:solidFill>
              <a:effectLst/>
              <a:latin typeface="Milligram" pitchFamily="2" charset="0"/>
              <a:ea typeface="+mn-ea"/>
              <a:cs typeface="+mn-cs"/>
            </a:rPr>
            <a:t>annual costs</a:t>
          </a:r>
          <a:r>
            <a:rPr lang="en-US" sz="1100" b="0" i="0" u="none" strike="noStrike">
              <a:solidFill>
                <a:schemeClr val="tx1">
                  <a:lumMod val="65000"/>
                  <a:lumOff val="35000"/>
                </a:schemeClr>
              </a:solidFill>
              <a:effectLst/>
              <a:latin typeface="Milligram" pitchFamily="2" charset="0"/>
              <a:ea typeface="+mn-ea"/>
              <a:cs typeface="+mn-cs"/>
            </a:rPr>
            <a:t> in the light blue cells for the contract period shown below. The contract period dates are auto-populated from the Provider Profile tab.</a:t>
          </a:r>
          <a:r>
            <a:rPr lang="en-US">
              <a:solidFill>
                <a:schemeClr val="tx1">
                  <a:lumMod val="65000"/>
                  <a:lumOff val="35000"/>
                </a:schemeClr>
              </a:solidFill>
              <a:effectLst/>
              <a:latin typeface="Milligram" pitchFamily="2" charset="0"/>
            </a:rPr>
            <a:t> </a:t>
          </a:r>
        </a:p>
        <a:p>
          <a:endParaRPr lang="en-US" sz="1100" b="0" i="0" u="none" strike="noStrike">
            <a:solidFill>
              <a:schemeClr val="tx1">
                <a:lumMod val="65000"/>
                <a:lumOff val="35000"/>
              </a:schemeClr>
            </a:solidFill>
            <a:effectLst/>
            <a:latin typeface="Milligram" pitchFamily="2" charset="0"/>
            <a:ea typeface="+mn-ea"/>
            <a:cs typeface="+mn-cs"/>
          </a:endParaRPr>
        </a:p>
        <a:p>
          <a:r>
            <a:rPr lang="en-US" sz="1100" b="0" i="0" u="none" strike="noStrike">
              <a:solidFill>
                <a:schemeClr val="tx1">
                  <a:lumMod val="65000"/>
                  <a:lumOff val="35000"/>
                </a:schemeClr>
              </a:solidFill>
              <a:effectLst/>
              <a:latin typeface="Milligram" pitchFamily="2" charset="0"/>
              <a:ea typeface="+mn-ea"/>
              <a:cs typeface="+mn-cs"/>
            </a:rPr>
            <a:t>2. Enter each annual expense in the appropriate cost category row and site column.</a:t>
          </a:r>
          <a:r>
            <a:rPr lang="en-US">
              <a:solidFill>
                <a:schemeClr val="tx1">
                  <a:lumMod val="65000"/>
                  <a:lumOff val="35000"/>
                </a:schemeClr>
              </a:solidFill>
              <a:effectLst/>
              <a:latin typeface="Milligram" pitchFamily="2" charset="0"/>
            </a:rPr>
            <a:t> </a:t>
          </a:r>
          <a:r>
            <a:rPr lang="en-US" sz="1100" b="0" i="0" u="none" strike="noStrike">
              <a:solidFill>
                <a:schemeClr val="tx1">
                  <a:lumMod val="65000"/>
                  <a:lumOff val="35000"/>
                </a:schemeClr>
              </a:solidFill>
              <a:effectLst/>
              <a:latin typeface="Milligram" pitchFamily="2" charset="0"/>
              <a:ea typeface="+mn-ea"/>
              <a:cs typeface="+mn-cs"/>
            </a:rPr>
            <a:t> </a:t>
          </a:r>
          <a:r>
            <a:rPr lang="en-US">
              <a:solidFill>
                <a:schemeClr val="tx1">
                  <a:lumMod val="65000"/>
                  <a:lumOff val="35000"/>
                </a:schemeClr>
              </a:solidFill>
              <a:effectLst/>
              <a:latin typeface="Milligram" pitchFamily="2" charset="0"/>
            </a:rPr>
            <a:t> </a:t>
          </a:r>
          <a:r>
            <a:rPr lang="en-US" sz="1100" b="0" i="0" u="none" strike="noStrike">
              <a:solidFill>
                <a:schemeClr val="tx1">
                  <a:lumMod val="65000"/>
                  <a:lumOff val="35000"/>
                </a:schemeClr>
              </a:solidFill>
              <a:effectLst/>
              <a:latin typeface="Milligram" pitchFamily="2" charset="0"/>
              <a:ea typeface="+mn-ea"/>
              <a:cs typeface="+mn-cs"/>
            </a:rPr>
            <a:t> </a:t>
          </a:r>
          <a:r>
            <a:rPr lang="en-US">
              <a:solidFill>
                <a:schemeClr val="tx1">
                  <a:lumMod val="65000"/>
                  <a:lumOff val="35000"/>
                </a:schemeClr>
              </a:solidFill>
              <a:effectLst/>
              <a:latin typeface="Milligram" pitchFamily="2" charset="0"/>
            </a:rPr>
            <a:t> </a:t>
          </a:r>
        </a:p>
        <a:p>
          <a:endParaRPr lang="en-US" sz="1100" b="0" i="0" u="none" strike="noStrike">
            <a:solidFill>
              <a:schemeClr val="tx1">
                <a:lumMod val="65000"/>
                <a:lumOff val="35000"/>
              </a:schemeClr>
            </a:solidFill>
            <a:effectLst/>
            <a:latin typeface="Milligram" pitchFamily="2" charset="0"/>
            <a:ea typeface="+mn-ea"/>
            <a:cs typeface="+mn-cs"/>
          </a:endParaRPr>
        </a:p>
        <a:p>
          <a:r>
            <a:rPr lang="en-US" sz="1100" b="0" i="0" u="none" strike="noStrike">
              <a:solidFill>
                <a:schemeClr val="tx1">
                  <a:lumMod val="65000"/>
                  <a:lumOff val="35000"/>
                </a:schemeClr>
              </a:solidFill>
              <a:effectLst/>
              <a:latin typeface="Milligram" pitchFamily="2" charset="0"/>
              <a:ea typeface="+mn-ea"/>
              <a:cs typeface="+mn-cs"/>
            </a:rPr>
            <a:t>3. Do not move the site columns. These columns are automatically driven by the Provider Profile tab and will appear in the same order as the sites entered in the Operational Unit Mix table. To change the column order, update the site order in the Provider Profile tab. If the order is changed after data has already been entered, make sure the data for each site is also moved so it remains aligned with the correct site column. </a:t>
          </a:r>
          <a:r>
            <a:rPr lang="en-US">
              <a:solidFill>
                <a:schemeClr val="tx1">
                  <a:lumMod val="65000"/>
                  <a:lumOff val="35000"/>
                </a:schemeClr>
              </a:solidFill>
              <a:effectLst/>
              <a:latin typeface="Milligram" pitchFamily="2" charset="0"/>
            </a:rPr>
            <a:t> </a:t>
          </a:r>
          <a:endParaRPr lang="en-US" sz="1100">
            <a:solidFill>
              <a:schemeClr val="tx1">
                <a:lumMod val="65000"/>
                <a:lumOff val="35000"/>
              </a:schemeClr>
            </a:solidFill>
            <a:latin typeface="Milligram" pitchFamily="2" charset="0"/>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5</xdr:col>
      <xdr:colOff>904875</xdr:colOff>
      <xdr:row>18</xdr:row>
      <xdr:rowOff>47625</xdr:rowOff>
    </xdr:from>
    <xdr:to>
      <xdr:col>8</xdr:col>
      <xdr:colOff>82261</xdr:colOff>
      <xdr:row>22</xdr:row>
      <xdr:rowOff>9526</xdr:rowOff>
    </xdr:to>
    <xdr:grpSp>
      <xdr:nvGrpSpPr>
        <xdr:cNvPr id="5" name="Group 9">
          <a:extLst>
            <a:ext uri="{FF2B5EF4-FFF2-40B4-BE49-F238E27FC236}">
              <a16:creationId xmlns:a16="http://schemas.microsoft.com/office/drawing/2014/main" id="{61B1CC56-855C-4D4F-8C37-D6FD1D72522D}"/>
            </a:ext>
          </a:extLst>
        </xdr:cNvPr>
        <xdr:cNvGrpSpPr/>
      </xdr:nvGrpSpPr>
      <xdr:grpSpPr>
        <a:xfrm>
          <a:off x="4943475" y="3562350"/>
          <a:ext cx="3416011" cy="685801"/>
          <a:chOff x="136814" y="2209800"/>
          <a:chExt cx="2606386" cy="685801"/>
        </a:xfrm>
      </xdr:grpSpPr>
      <xdr:grpSp>
        <xdr:nvGrpSpPr>
          <xdr:cNvPr id="6" name="Group 7">
            <a:extLst>
              <a:ext uri="{FF2B5EF4-FFF2-40B4-BE49-F238E27FC236}">
                <a16:creationId xmlns:a16="http://schemas.microsoft.com/office/drawing/2014/main" id="{727D3BB3-B620-F84E-A5DA-2C48D28AAA9F}"/>
              </a:ext>
            </a:extLst>
          </xdr:cNvPr>
          <xdr:cNvGrpSpPr/>
        </xdr:nvGrpSpPr>
        <xdr:grpSpPr>
          <a:xfrm>
            <a:off x="136814" y="2209800"/>
            <a:ext cx="2606386" cy="685801"/>
            <a:chOff x="3939887" y="988580"/>
            <a:chExt cx="1982932" cy="329046"/>
          </a:xfrm>
        </xdr:grpSpPr>
        <xdr:sp macro="" textlink="">
          <xdr:nvSpPr>
            <xdr:cNvPr id="8" name="TextBox 4">
              <a:extLst>
                <a:ext uri="{FF2B5EF4-FFF2-40B4-BE49-F238E27FC236}">
                  <a16:creationId xmlns:a16="http://schemas.microsoft.com/office/drawing/2014/main" id="{9E22D290-EE5F-0932-0C8B-43019526992D}"/>
                </a:ext>
              </a:extLst>
            </xdr:cNvPr>
            <xdr:cNvSpPr txBox="1"/>
          </xdr:nvSpPr>
          <xdr:spPr>
            <a:xfrm>
              <a:off x="3939887" y="988580"/>
              <a:ext cx="1982932" cy="3290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       </a:t>
              </a:r>
              <a:r>
                <a:rPr lang="en-US" sz="900">
                  <a:latin typeface="Milligram"/>
                </a:rPr>
                <a:t>   </a:t>
              </a:r>
              <a:r>
                <a:rPr lang="en-US" sz="900">
                  <a:solidFill>
                    <a:schemeClr val="tx1">
                      <a:lumMod val="65000"/>
                      <a:lumOff val="35000"/>
                    </a:schemeClr>
                  </a:solidFill>
                  <a:latin typeface="Milligram"/>
                </a:rPr>
                <a:t>Light</a:t>
              </a:r>
              <a:r>
                <a:rPr lang="en-US" sz="900" baseline="0">
                  <a:solidFill>
                    <a:schemeClr val="tx1">
                      <a:lumMod val="65000"/>
                      <a:lumOff val="35000"/>
                    </a:schemeClr>
                  </a:solidFill>
                  <a:latin typeface="Milligram"/>
                </a:rPr>
                <a:t> Blue</a:t>
              </a:r>
              <a:r>
                <a:rPr lang="en-US" sz="900">
                  <a:solidFill>
                    <a:schemeClr val="tx1">
                      <a:lumMod val="65000"/>
                      <a:lumOff val="35000"/>
                    </a:schemeClr>
                  </a:solidFill>
                  <a:latin typeface="Milligram"/>
                </a:rPr>
                <a:t> = Housing Provider Required Input</a:t>
              </a:r>
            </a:p>
            <a:p>
              <a:endParaRPr lang="en-US" sz="900">
                <a:solidFill>
                  <a:schemeClr val="tx1">
                    <a:lumMod val="65000"/>
                    <a:lumOff val="35000"/>
                  </a:schemeClr>
                </a:solidFill>
                <a:latin typeface="Milligram"/>
              </a:endParaRPr>
            </a:p>
            <a:p>
              <a:r>
                <a:rPr lang="en-US" sz="900">
                  <a:solidFill>
                    <a:schemeClr val="tx1">
                      <a:lumMod val="65000"/>
                      <a:lumOff val="35000"/>
                    </a:schemeClr>
                  </a:solidFill>
                  <a:latin typeface="Milligram"/>
                </a:rPr>
                <a:t>           Light Pink = County Required Input</a:t>
              </a:r>
            </a:p>
            <a:p>
              <a:endParaRPr lang="en-US" sz="1100"/>
            </a:p>
          </xdr:txBody>
        </xdr:sp>
        <xdr:sp macro="" textlink="">
          <xdr:nvSpPr>
            <xdr:cNvPr id="9" name="Rectangle: Rounded Corners 5">
              <a:extLst>
                <a:ext uri="{FF2B5EF4-FFF2-40B4-BE49-F238E27FC236}">
                  <a16:creationId xmlns:a16="http://schemas.microsoft.com/office/drawing/2014/main" id="{FDDBAABB-92B4-8B25-B896-207F046067AC}"/>
                </a:ext>
              </a:extLst>
            </xdr:cNvPr>
            <xdr:cNvSpPr/>
          </xdr:nvSpPr>
          <xdr:spPr>
            <a:xfrm>
              <a:off x="3982248" y="1029952"/>
              <a:ext cx="155918" cy="63252"/>
            </a:xfrm>
            <a:prstGeom prst="roundRect">
              <a:avLst/>
            </a:prstGeom>
            <a:solidFill>
              <a:schemeClr val="accent1">
                <a:lumMod val="20000"/>
                <a:lumOff val="80000"/>
              </a:schemeClr>
            </a:solidFill>
            <a:ln>
              <a:solidFill>
                <a:schemeClr val="accent1">
                  <a:lumMod val="20000"/>
                  <a:lumOff val="80000"/>
                </a:schemeClr>
              </a:solidFill>
            </a:ln>
          </xdr:spPr>
          <xdr:style>
            <a:lnRef idx="2">
              <a:schemeClr val="accent3">
                <a:shade val="15000"/>
              </a:schemeClr>
            </a:lnRef>
            <a:fillRef idx="1">
              <a:schemeClr val="accent3"/>
            </a:fillRef>
            <a:effectRef idx="0">
              <a:schemeClr val="accent3"/>
            </a:effectRef>
            <a:fontRef idx="minor">
              <a:schemeClr val="lt1"/>
            </a:fontRef>
          </xdr:style>
          <xdr:txBody>
            <a:bodyPr vertOverflow="clip" horzOverflow="clip" rtlCol="0" anchor="t"/>
            <a:lstStyle/>
            <a:p>
              <a:pPr algn="l"/>
              <a:endParaRPr lang="en-US" sz="1100"/>
            </a:p>
          </xdr:txBody>
        </xdr:sp>
      </xdr:grpSp>
      <xdr:sp macro="" textlink="">
        <xdr:nvSpPr>
          <xdr:cNvPr id="7" name="Rectangle: Rounded Corners 8">
            <a:extLst>
              <a:ext uri="{FF2B5EF4-FFF2-40B4-BE49-F238E27FC236}">
                <a16:creationId xmlns:a16="http://schemas.microsoft.com/office/drawing/2014/main" id="{818DA838-101D-C468-1964-F4E840E05452}"/>
              </a:ext>
            </a:extLst>
          </xdr:cNvPr>
          <xdr:cNvSpPr/>
        </xdr:nvSpPr>
        <xdr:spPr>
          <a:xfrm>
            <a:off x="192973" y="2552700"/>
            <a:ext cx="204940" cy="131830"/>
          </a:xfrm>
          <a:prstGeom prst="roundRect">
            <a:avLst/>
          </a:prstGeom>
          <a:solidFill>
            <a:srgbClr val="FFCCCC"/>
          </a:solidFill>
          <a:ln>
            <a:solidFill>
              <a:srgbClr val="FFCCCC"/>
            </a:solidFill>
          </a:ln>
        </xdr:spPr>
        <xdr:style>
          <a:lnRef idx="2">
            <a:schemeClr val="accent3">
              <a:shade val="15000"/>
            </a:schemeClr>
          </a:lnRef>
          <a:fillRef idx="1">
            <a:schemeClr val="accent3"/>
          </a:fillRef>
          <a:effectRef idx="0">
            <a:schemeClr val="accent3"/>
          </a:effectRef>
          <a:fontRef idx="minor">
            <a:schemeClr val="lt1"/>
          </a:fontRef>
        </xdr:style>
        <xdr:txBody>
          <a:bodyPr vertOverflow="clip" horzOverflow="clip" rtlCol="0" anchor="t"/>
          <a:lstStyle/>
          <a:p>
            <a:pPr algn="l"/>
            <a:endParaRPr lang="en-US" sz="1100"/>
          </a:p>
        </xdr:txBody>
      </xdr:sp>
    </xdr:grpSp>
    <xdr:clientData/>
  </xdr:twoCellAnchor>
  <xdr:twoCellAnchor>
    <xdr:from>
      <xdr:col>1</xdr:col>
      <xdr:colOff>9231</xdr:colOff>
      <xdr:row>6</xdr:row>
      <xdr:rowOff>38246</xdr:rowOff>
    </xdr:from>
    <xdr:to>
      <xdr:col>4</xdr:col>
      <xdr:colOff>1047750</xdr:colOff>
      <xdr:row>15</xdr:row>
      <xdr:rowOff>1286</xdr:rowOff>
    </xdr:to>
    <xdr:sp macro="" textlink="">
      <xdr:nvSpPr>
        <xdr:cNvPr id="2" name="TextBox 1">
          <a:extLst>
            <a:ext uri="{FF2B5EF4-FFF2-40B4-BE49-F238E27FC236}">
              <a16:creationId xmlns:a16="http://schemas.microsoft.com/office/drawing/2014/main" id="{39D2902B-004C-4887-8CF1-5A2A4A7BBA5F}"/>
            </a:ext>
          </a:extLst>
        </xdr:cNvPr>
        <xdr:cNvSpPr txBox="1"/>
      </xdr:nvSpPr>
      <xdr:spPr>
        <a:xfrm>
          <a:off x="133789" y="1203227"/>
          <a:ext cx="4247711" cy="18240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30000">
              <a:solidFill>
                <a:schemeClr val="tx1">
                  <a:lumMod val="65000"/>
                  <a:lumOff val="35000"/>
                </a:schemeClr>
              </a:solidFill>
              <a:effectLst/>
              <a:latin typeface="Milligram" pitchFamily="2" charset="0"/>
              <a:ea typeface="+mn-ea"/>
              <a:cs typeface="+mn-cs"/>
            </a:rPr>
            <a:t>1</a:t>
          </a:r>
          <a:r>
            <a:rPr lang="en-US" sz="1100" b="1" i="0" u="none" strike="noStrike">
              <a:solidFill>
                <a:schemeClr val="tx1">
                  <a:lumMod val="65000"/>
                  <a:lumOff val="35000"/>
                </a:schemeClr>
              </a:solidFill>
              <a:effectLst/>
              <a:latin typeface="Milligram" pitchFamily="2" charset="0"/>
              <a:ea typeface="+mn-ea"/>
              <a:cs typeface="+mn-cs"/>
            </a:rPr>
            <a:t>Room Type</a:t>
          </a:r>
          <a:r>
            <a:rPr lang="en-US" sz="1100" b="0" i="0" u="none" strike="noStrike">
              <a:solidFill>
                <a:schemeClr val="tx1">
                  <a:lumMod val="65000"/>
                  <a:lumOff val="35000"/>
                </a:schemeClr>
              </a:solidFill>
              <a:effectLst/>
              <a:latin typeface="Milligram" pitchFamily="2" charset="0"/>
              <a:ea typeface="+mn-ea"/>
              <a:cs typeface="+mn-cs"/>
            </a:rPr>
            <a:t>: Identifies the applicable room or unit type for the stay, such as SRO, Efficiency, 1-bedroom, 2-bedroom, etc. Select the appropriate value from the dropdown menu.</a:t>
          </a:r>
          <a:r>
            <a:rPr lang="en-US">
              <a:solidFill>
                <a:schemeClr val="tx1">
                  <a:lumMod val="65000"/>
                  <a:lumOff val="35000"/>
                </a:schemeClr>
              </a:solidFill>
              <a:effectLst/>
              <a:latin typeface="Milligram" pitchFamily="2" charset="0"/>
            </a:rPr>
            <a:t> </a:t>
          </a:r>
        </a:p>
        <a:p>
          <a:endParaRPr lang="en-US" sz="1100" b="0" i="0" u="none" strike="noStrike" baseline="30000">
            <a:solidFill>
              <a:schemeClr val="tx1">
                <a:lumMod val="65000"/>
                <a:lumOff val="35000"/>
              </a:schemeClr>
            </a:solidFill>
            <a:effectLst/>
            <a:latin typeface="Milligram" pitchFamily="2" charset="0"/>
            <a:ea typeface="+mn-ea"/>
            <a:cs typeface="+mn-cs"/>
          </a:endParaRPr>
        </a:p>
        <a:p>
          <a:r>
            <a:rPr lang="en-US" sz="1100" b="0" i="0" u="none" strike="noStrike" baseline="30000">
              <a:solidFill>
                <a:schemeClr val="tx1">
                  <a:lumMod val="65000"/>
                  <a:lumOff val="35000"/>
                </a:schemeClr>
              </a:solidFill>
              <a:effectLst/>
              <a:latin typeface="Milligram" pitchFamily="2" charset="0"/>
              <a:ea typeface="+mn-ea"/>
              <a:cs typeface="+mn-cs"/>
            </a:rPr>
            <a:t>2</a:t>
          </a:r>
          <a:r>
            <a:rPr lang="en-US" sz="1100" b="1" i="0" u="none" strike="noStrike">
              <a:solidFill>
                <a:schemeClr val="tx1">
                  <a:lumMod val="65000"/>
                  <a:lumOff val="35000"/>
                </a:schemeClr>
              </a:solidFill>
              <a:effectLst/>
              <a:latin typeface="Milligram" pitchFamily="2" charset="0"/>
              <a:ea typeface="+mn-ea"/>
              <a:cs typeface="+mn-cs"/>
            </a:rPr>
            <a:t>Occupied Bed Days</a:t>
          </a:r>
          <a:r>
            <a:rPr lang="en-US" sz="1100" b="0" i="0" u="none" strike="noStrike">
              <a:solidFill>
                <a:schemeClr val="tx1">
                  <a:lumMod val="65000"/>
                  <a:lumOff val="35000"/>
                </a:schemeClr>
              </a:solidFill>
              <a:effectLst/>
              <a:latin typeface="Milligram" pitchFamily="2" charset="0"/>
              <a:ea typeface="+mn-ea"/>
              <a:cs typeface="+mn-cs"/>
            </a:rPr>
            <a:t>: Automatically calculated based on the Admit Date, Discharge Date, and the contract period.</a:t>
          </a:r>
          <a:r>
            <a:rPr lang="en-US">
              <a:solidFill>
                <a:schemeClr val="tx1">
                  <a:lumMod val="65000"/>
                  <a:lumOff val="35000"/>
                </a:schemeClr>
              </a:solidFill>
              <a:effectLst/>
              <a:latin typeface="Milligram" pitchFamily="2" charset="0"/>
            </a:rPr>
            <a:t> </a:t>
          </a:r>
          <a:endParaRPr lang="en-US" sz="1100">
            <a:solidFill>
              <a:schemeClr val="tx1">
                <a:lumMod val="65000"/>
                <a:lumOff val="35000"/>
              </a:schemeClr>
            </a:solidFill>
            <a:latin typeface="Milligram" pitchFamily="2" charset="0"/>
          </a:endParaRPr>
        </a:p>
      </xdr:txBody>
    </xdr:sp>
    <xdr:clientData/>
  </xdr:twoCellAnchor>
  <xdr:twoCellAnchor>
    <xdr:from>
      <xdr:col>5</xdr:col>
      <xdr:colOff>1020347</xdr:colOff>
      <xdr:row>6</xdr:row>
      <xdr:rowOff>18170</xdr:rowOff>
    </xdr:from>
    <xdr:to>
      <xdr:col>13</xdr:col>
      <xdr:colOff>0</xdr:colOff>
      <xdr:row>17</xdr:row>
      <xdr:rowOff>205154</xdr:rowOff>
    </xdr:to>
    <xdr:sp macro="" textlink="">
      <xdr:nvSpPr>
        <xdr:cNvPr id="3" name="TextBox 2">
          <a:extLst>
            <a:ext uri="{FF2B5EF4-FFF2-40B4-BE49-F238E27FC236}">
              <a16:creationId xmlns:a16="http://schemas.microsoft.com/office/drawing/2014/main" id="{872DDDE2-1A68-4332-ABA8-B226221A450B}"/>
            </a:ext>
          </a:extLst>
        </xdr:cNvPr>
        <xdr:cNvSpPr txBox="1"/>
      </xdr:nvSpPr>
      <xdr:spPr>
        <a:xfrm>
          <a:off x="5423828" y="1183151"/>
          <a:ext cx="7229768" cy="25755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a:solidFill>
                <a:schemeClr val="tx1">
                  <a:lumMod val="65000"/>
                  <a:lumOff val="35000"/>
                </a:schemeClr>
              </a:solidFill>
              <a:effectLst/>
              <a:latin typeface="Milligram" pitchFamily="2" charset="0"/>
              <a:ea typeface="+mn-ea"/>
              <a:cs typeface="+mn-cs"/>
            </a:rPr>
            <a:t>1. Populate the </a:t>
          </a:r>
          <a:r>
            <a:rPr lang="en-US" sz="1100" b="1" i="0" u="none" strike="noStrike">
              <a:solidFill>
                <a:schemeClr val="tx1">
                  <a:lumMod val="65000"/>
                  <a:lumOff val="35000"/>
                </a:schemeClr>
              </a:solidFill>
              <a:effectLst/>
              <a:latin typeface="Milligram" pitchFamily="2" charset="0"/>
              <a:ea typeface="+mn-ea"/>
              <a:cs typeface="+mn-cs"/>
            </a:rPr>
            <a:t>Housing Occupancy Details</a:t>
          </a:r>
          <a:r>
            <a:rPr lang="en-US" sz="1100" b="0" i="0" u="none" strike="noStrike">
              <a:solidFill>
                <a:schemeClr val="tx1">
                  <a:lumMod val="65000"/>
                  <a:lumOff val="35000"/>
                </a:schemeClr>
              </a:solidFill>
              <a:effectLst/>
              <a:latin typeface="Milligram" pitchFamily="2" charset="0"/>
              <a:ea typeface="+mn-ea"/>
              <a:cs typeface="+mn-cs"/>
            </a:rPr>
            <a:t> table for the contract period shown below. Report all separate stays. If a single room was occupied at different times during the period, enter a separate row for each stay.</a:t>
          </a:r>
          <a:r>
            <a:rPr lang="en-US">
              <a:solidFill>
                <a:schemeClr val="tx1">
                  <a:lumMod val="65000"/>
                  <a:lumOff val="35000"/>
                </a:schemeClr>
              </a:solidFill>
              <a:effectLst/>
              <a:latin typeface="Milligram" pitchFamily="2" charset="0"/>
            </a:rPr>
            <a:t> </a:t>
          </a:r>
        </a:p>
        <a:p>
          <a:endParaRPr lang="en-US" sz="1100" b="0" i="0" u="none" strike="noStrike">
            <a:solidFill>
              <a:schemeClr val="tx1">
                <a:lumMod val="65000"/>
                <a:lumOff val="35000"/>
              </a:schemeClr>
            </a:solidFill>
            <a:effectLst/>
            <a:latin typeface="Milligram" pitchFamily="2" charset="0"/>
            <a:ea typeface="+mn-ea"/>
            <a:cs typeface="+mn-cs"/>
          </a:endParaRPr>
        </a:p>
        <a:p>
          <a:r>
            <a:rPr lang="en-US" sz="1100" b="0" i="0" u="none" strike="noStrike">
              <a:solidFill>
                <a:schemeClr val="tx1">
                  <a:lumMod val="65000"/>
                  <a:lumOff val="35000"/>
                </a:schemeClr>
              </a:solidFill>
              <a:effectLst/>
              <a:latin typeface="Milligram" pitchFamily="2" charset="0"/>
              <a:ea typeface="+mn-ea"/>
              <a:cs typeface="+mn-cs"/>
            </a:rPr>
            <a:t>2. Report all separate stays that overlap with the reporting period. If a single room was occupied at different times during the period, enter a separate row for each stay. </a:t>
          </a:r>
          <a:r>
            <a:rPr lang="en-US">
              <a:solidFill>
                <a:schemeClr val="tx1">
                  <a:lumMod val="65000"/>
                  <a:lumOff val="35000"/>
                </a:schemeClr>
              </a:solidFill>
              <a:effectLst/>
              <a:latin typeface="Milligram" pitchFamily="2" charset="0"/>
            </a:rPr>
            <a:t> </a:t>
          </a:r>
        </a:p>
        <a:p>
          <a:endParaRPr lang="en-US" sz="1100" b="0" i="0" u="none" strike="noStrike">
            <a:solidFill>
              <a:schemeClr val="tx1">
                <a:lumMod val="65000"/>
                <a:lumOff val="35000"/>
              </a:schemeClr>
            </a:solidFill>
            <a:effectLst/>
            <a:latin typeface="Milligram" pitchFamily="2" charset="0"/>
            <a:ea typeface="+mn-ea"/>
            <a:cs typeface="+mn-cs"/>
          </a:endParaRPr>
        </a:p>
        <a:p>
          <a:r>
            <a:rPr lang="en-US" sz="1100" b="0" i="0" u="none" strike="noStrike">
              <a:solidFill>
                <a:schemeClr val="tx1">
                  <a:lumMod val="65000"/>
                  <a:lumOff val="35000"/>
                </a:schemeClr>
              </a:solidFill>
              <a:effectLst/>
              <a:latin typeface="Milligram" pitchFamily="2" charset="0"/>
              <a:ea typeface="+mn-ea"/>
              <a:cs typeface="+mn-cs"/>
            </a:rPr>
            <a:t>3. Complete the table at the room level. If 3 bedrooms are occupied within one facility, report each bedroom on its own row.</a:t>
          </a:r>
          <a:r>
            <a:rPr lang="en-US">
              <a:solidFill>
                <a:schemeClr val="tx1">
                  <a:lumMod val="65000"/>
                  <a:lumOff val="35000"/>
                </a:schemeClr>
              </a:solidFill>
              <a:effectLst/>
              <a:latin typeface="Milligram" pitchFamily="2" charset="0"/>
            </a:rPr>
            <a:t> </a:t>
          </a:r>
        </a:p>
        <a:p>
          <a:endParaRPr lang="en-US" sz="1100" b="0" i="0" u="none" strike="noStrike">
            <a:solidFill>
              <a:schemeClr val="tx1">
                <a:lumMod val="65000"/>
                <a:lumOff val="35000"/>
              </a:schemeClr>
            </a:solidFill>
            <a:effectLst/>
            <a:latin typeface="Milligram" pitchFamily="2" charset="0"/>
            <a:ea typeface="+mn-ea"/>
            <a:cs typeface="+mn-cs"/>
          </a:endParaRPr>
        </a:p>
        <a:p>
          <a:r>
            <a:rPr lang="en-US" sz="1100" b="0" i="0" u="none" strike="noStrike">
              <a:solidFill>
                <a:schemeClr val="tx1">
                  <a:lumMod val="65000"/>
                  <a:lumOff val="35000"/>
                </a:schemeClr>
              </a:solidFill>
              <a:effectLst/>
              <a:latin typeface="Milligram" pitchFamily="2" charset="0"/>
              <a:ea typeface="+mn-ea"/>
              <a:cs typeface="+mn-cs"/>
            </a:rPr>
            <a:t>4. Leave the </a:t>
          </a:r>
          <a:r>
            <a:rPr lang="en-US" sz="1100" b="1" i="0" u="none" strike="noStrike">
              <a:solidFill>
                <a:schemeClr val="tx1">
                  <a:lumMod val="65000"/>
                  <a:lumOff val="35000"/>
                </a:schemeClr>
              </a:solidFill>
              <a:effectLst/>
              <a:latin typeface="Milligram" pitchFamily="2" charset="0"/>
              <a:ea typeface="+mn-ea"/>
              <a:cs typeface="+mn-cs"/>
            </a:rPr>
            <a:t>Discharge Date</a:t>
          </a:r>
          <a:r>
            <a:rPr lang="en-US" sz="1100" b="0" i="0" u="none" strike="noStrike">
              <a:solidFill>
                <a:schemeClr val="tx1">
                  <a:lumMod val="65000"/>
                  <a:lumOff val="35000"/>
                </a:schemeClr>
              </a:solidFill>
              <a:effectLst/>
              <a:latin typeface="Milligram" pitchFamily="2" charset="0"/>
              <a:ea typeface="+mn-ea"/>
              <a:cs typeface="+mn-cs"/>
            </a:rPr>
            <a:t> blank for the most recent stay if the room is still occupied as of the end of the contract period.</a:t>
          </a:r>
          <a:r>
            <a:rPr lang="en-US">
              <a:solidFill>
                <a:schemeClr val="tx1">
                  <a:lumMod val="65000"/>
                  <a:lumOff val="35000"/>
                </a:schemeClr>
              </a:solidFill>
              <a:effectLst/>
              <a:latin typeface="Milligram" pitchFamily="2" charset="0"/>
            </a:rPr>
            <a:t> </a:t>
          </a:r>
        </a:p>
        <a:p>
          <a:endParaRPr lang="en-US" sz="1100" b="0" i="0" u="none" strike="noStrike">
            <a:solidFill>
              <a:schemeClr val="tx1">
                <a:lumMod val="65000"/>
                <a:lumOff val="35000"/>
              </a:schemeClr>
            </a:solidFill>
            <a:effectLst/>
            <a:latin typeface="Milligram" pitchFamily="2" charset="0"/>
            <a:ea typeface="+mn-ea"/>
            <a:cs typeface="+mn-cs"/>
          </a:endParaRPr>
        </a:p>
        <a:p>
          <a:r>
            <a:rPr lang="en-US" sz="1100" b="0" i="0" u="none" strike="noStrike">
              <a:solidFill>
                <a:schemeClr val="tx1">
                  <a:lumMod val="65000"/>
                  <a:lumOff val="35000"/>
                </a:schemeClr>
              </a:solidFill>
              <a:effectLst/>
              <a:latin typeface="Milligram" pitchFamily="2" charset="0"/>
              <a:ea typeface="+mn-ea"/>
              <a:cs typeface="+mn-cs"/>
            </a:rPr>
            <a:t>5. If additional rows are needed, start typing in the first blank row immediately below the last filled row. This will automatcally expands the table. Alternatively, use the bottom-right corner of the last column in the table to drag the table downward and add rows. </a:t>
          </a:r>
          <a:r>
            <a:rPr lang="en-US">
              <a:solidFill>
                <a:schemeClr val="tx1">
                  <a:lumMod val="65000"/>
                  <a:lumOff val="35000"/>
                </a:schemeClr>
              </a:solidFill>
              <a:effectLst/>
              <a:latin typeface="Milligram" pitchFamily="2" charset="0"/>
            </a:rPr>
            <a:t> </a:t>
          </a:r>
          <a:endParaRPr lang="en-US" sz="1100">
            <a:solidFill>
              <a:schemeClr val="tx1">
                <a:lumMod val="65000"/>
                <a:lumOff val="35000"/>
              </a:schemeClr>
            </a:solidFill>
            <a:latin typeface="Milligram" pitchFamily="2" charset="0"/>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106387</xdr:colOff>
      <xdr:row>5</xdr:row>
      <xdr:rowOff>208378</xdr:rowOff>
    </xdr:from>
    <xdr:to>
      <xdr:col>10</xdr:col>
      <xdr:colOff>838787</xdr:colOff>
      <xdr:row>17</xdr:row>
      <xdr:rowOff>43963</xdr:rowOff>
    </xdr:to>
    <xdr:sp macro="" textlink="">
      <xdr:nvSpPr>
        <xdr:cNvPr id="2" name="TextBox 1">
          <a:extLst>
            <a:ext uri="{FF2B5EF4-FFF2-40B4-BE49-F238E27FC236}">
              <a16:creationId xmlns:a16="http://schemas.microsoft.com/office/drawing/2014/main" id="{9040B212-1132-4225-B60F-F038851E9F0A}"/>
            </a:ext>
          </a:extLst>
        </xdr:cNvPr>
        <xdr:cNvSpPr txBox="1"/>
      </xdr:nvSpPr>
      <xdr:spPr>
        <a:xfrm>
          <a:off x="106387" y="1160878"/>
          <a:ext cx="8506265" cy="23853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a:solidFill>
                <a:schemeClr val="tx1">
                  <a:lumMod val="65000"/>
                  <a:lumOff val="35000"/>
                </a:schemeClr>
              </a:solidFill>
              <a:effectLst/>
              <a:latin typeface="Milligram" pitchFamily="2" charset="0"/>
              <a:ea typeface="+mn-ea"/>
              <a:cs typeface="+mn-cs"/>
            </a:rPr>
            <a:t>1. Provide a de-identified sample report that is comprehensive enough to support mapping to the Utilization tab. Do not include client names or other unnecessary protected information.</a:t>
          </a:r>
          <a:r>
            <a:rPr lang="en-US">
              <a:solidFill>
                <a:schemeClr val="tx1">
                  <a:lumMod val="65000"/>
                  <a:lumOff val="35000"/>
                </a:schemeClr>
              </a:solidFill>
              <a:effectLst/>
              <a:latin typeface="Milligram" pitchFamily="2" charset="0"/>
            </a:rPr>
            <a:t> </a:t>
          </a:r>
        </a:p>
        <a:p>
          <a:endParaRPr lang="en-US" sz="1100" b="0" i="0" u="none" strike="noStrike">
            <a:solidFill>
              <a:schemeClr val="tx1">
                <a:lumMod val="65000"/>
                <a:lumOff val="35000"/>
              </a:schemeClr>
            </a:solidFill>
            <a:effectLst/>
            <a:latin typeface="Milligram" pitchFamily="2" charset="0"/>
            <a:ea typeface="+mn-ea"/>
            <a:cs typeface="+mn-cs"/>
          </a:endParaRPr>
        </a:p>
        <a:p>
          <a:r>
            <a:rPr lang="en-US" sz="1100" b="0" i="0" u="none" strike="noStrike">
              <a:solidFill>
                <a:schemeClr val="tx1">
                  <a:lumMod val="65000"/>
                  <a:lumOff val="35000"/>
                </a:schemeClr>
              </a:solidFill>
              <a:effectLst/>
              <a:latin typeface="Milligram" pitchFamily="2" charset="0"/>
              <a:ea typeface="+mn-ea"/>
              <a:cs typeface="+mn-cs"/>
            </a:rPr>
            <a:t>2. This tab is required only if your system report does not align with the field structure in the Utilization tab and manual entry is not feasible.</a:t>
          </a:r>
          <a:r>
            <a:rPr lang="en-US">
              <a:solidFill>
                <a:schemeClr val="tx1">
                  <a:lumMod val="65000"/>
                  <a:lumOff val="35000"/>
                </a:schemeClr>
              </a:solidFill>
              <a:effectLst/>
              <a:latin typeface="Milligram" pitchFamily="2" charset="0"/>
            </a:rPr>
            <a:t> </a:t>
          </a:r>
        </a:p>
        <a:p>
          <a:endParaRPr lang="en-US" sz="1100" b="0" i="0" u="none" strike="noStrike">
            <a:solidFill>
              <a:schemeClr val="tx1">
                <a:lumMod val="65000"/>
                <a:lumOff val="35000"/>
              </a:schemeClr>
            </a:solidFill>
            <a:effectLst/>
            <a:latin typeface="Milligram" pitchFamily="2" charset="0"/>
            <a:ea typeface="+mn-ea"/>
            <a:cs typeface="+mn-cs"/>
          </a:endParaRPr>
        </a:p>
        <a:p>
          <a:r>
            <a:rPr lang="en-US" sz="1100" b="0" i="0" u="none" strike="noStrike">
              <a:solidFill>
                <a:schemeClr val="tx1">
                  <a:lumMod val="65000"/>
                  <a:lumOff val="35000"/>
                </a:schemeClr>
              </a:solidFill>
              <a:effectLst/>
              <a:latin typeface="Milligram" pitchFamily="2" charset="0"/>
              <a:ea typeface="+mn-ea"/>
              <a:cs typeface="+mn-cs"/>
            </a:rPr>
            <a:t>3. Ensure the sample report includes all data elements needed to populate the Housing Occupancy Details table in the Utilization tab, including Room ID, Room/Unit Type, Admit Date, Discharge Date, and Site.</a:t>
          </a:r>
          <a:r>
            <a:rPr lang="en-US">
              <a:solidFill>
                <a:schemeClr val="tx1">
                  <a:lumMod val="65000"/>
                  <a:lumOff val="35000"/>
                </a:schemeClr>
              </a:solidFill>
              <a:effectLst/>
              <a:latin typeface="Milligram" pitchFamily="2" charset="0"/>
            </a:rPr>
            <a:t> </a:t>
          </a:r>
        </a:p>
        <a:p>
          <a:endParaRPr lang="en-US" sz="1100" b="0" i="0" u="none" strike="noStrike">
            <a:solidFill>
              <a:schemeClr val="tx1">
                <a:lumMod val="65000"/>
                <a:lumOff val="35000"/>
              </a:schemeClr>
            </a:solidFill>
            <a:effectLst/>
            <a:latin typeface="Milligram" pitchFamily="2" charset="0"/>
            <a:ea typeface="+mn-ea"/>
            <a:cs typeface="+mn-cs"/>
          </a:endParaRPr>
        </a:p>
        <a:p>
          <a:r>
            <a:rPr lang="en-US" sz="1100" b="0" i="0" u="none" strike="noStrike">
              <a:solidFill>
                <a:schemeClr val="tx1">
                  <a:lumMod val="65000"/>
                  <a:lumOff val="35000"/>
                </a:schemeClr>
              </a:solidFill>
              <a:effectLst/>
              <a:latin typeface="Milligram" pitchFamily="2" charset="0"/>
              <a:ea typeface="+mn-ea"/>
              <a:cs typeface="+mn-cs"/>
            </a:rPr>
            <a:t>4. The sample report should correspond to the workbook reporting period whenever possible. If a different period is used, make sure it clearly demonstrates the required fields and date structure needed to populate the Utilization tab.</a:t>
          </a:r>
          <a:r>
            <a:rPr lang="en-US">
              <a:solidFill>
                <a:schemeClr val="tx1">
                  <a:lumMod val="65000"/>
                  <a:lumOff val="35000"/>
                </a:schemeClr>
              </a:solidFill>
              <a:effectLst/>
              <a:latin typeface="Milligram" pitchFamily="2" charset="0"/>
            </a:rPr>
            <a:t> </a:t>
          </a:r>
        </a:p>
        <a:p>
          <a:endParaRPr lang="en-US" sz="1100" b="0" i="0" u="none" strike="noStrike">
            <a:solidFill>
              <a:schemeClr val="tx1">
                <a:lumMod val="65000"/>
                <a:lumOff val="35000"/>
              </a:schemeClr>
            </a:solidFill>
            <a:effectLst/>
            <a:latin typeface="Milligram" pitchFamily="2" charset="0"/>
            <a:ea typeface="+mn-ea"/>
            <a:cs typeface="+mn-cs"/>
          </a:endParaRPr>
        </a:p>
        <a:p>
          <a:r>
            <a:rPr lang="en-US" sz="1100" b="0" i="0" u="none" strike="noStrike">
              <a:solidFill>
                <a:schemeClr val="tx1">
                  <a:lumMod val="65000"/>
                  <a:lumOff val="35000"/>
                </a:schemeClr>
              </a:solidFill>
              <a:effectLst/>
              <a:latin typeface="Milligram" pitchFamily="2" charset="0"/>
              <a:ea typeface="+mn-ea"/>
              <a:cs typeface="+mn-cs"/>
            </a:rPr>
            <a:t>5. Paste the sample report in Excel format. This will allow the report structure, column headers, and data fields to be reviewed and configured to populate in the Utilization tab.</a:t>
          </a:r>
          <a:r>
            <a:rPr lang="en-US">
              <a:solidFill>
                <a:schemeClr val="tx1">
                  <a:lumMod val="65000"/>
                  <a:lumOff val="35000"/>
                </a:schemeClr>
              </a:solidFill>
              <a:effectLst/>
              <a:latin typeface="Milligram" pitchFamily="2" charset="0"/>
            </a:rPr>
            <a:t> </a:t>
          </a:r>
          <a:endParaRPr lang="en-US" sz="1100">
            <a:solidFill>
              <a:schemeClr val="tx1">
                <a:lumMod val="65000"/>
                <a:lumOff val="35000"/>
              </a:schemeClr>
            </a:solidFill>
            <a:latin typeface="Milligram" pitchFamily="2" charset="0"/>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14</xdr:col>
      <xdr:colOff>223630</xdr:colOff>
      <xdr:row>123</xdr:row>
      <xdr:rowOff>25678</xdr:rowOff>
    </xdr:from>
    <xdr:to>
      <xdr:col>16</xdr:col>
      <xdr:colOff>430697</xdr:colOff>
      <xdr:row>127</xdr:row>
      <xdr:rowOff>60960</xdr:rowOff>
    </xdr:to>
    <xdr:sp macro="" textlink="">
      <xdr:nvSpPr>
        <xdr:cNvPr id="271" name="TextBox 270">
          <a:extLst>
            <a:ext uri="{FF2B5EF4-FFF2-40B4-BE49-F238E27FC236}">
              <a16:creationId xmlns:a16="http://schemas.microsoft.com/office/drawing/2014/main" id="{DFD4C1BB-50E5-418F-BF58-D156464AEE94}"/>
            </a:ext>
          </a:extLst>
        </xdr:cNvPr>
        <xdr:cNvSpPr txBox="1"/>
      </xdr:nvSpPr>
      <xdr:spPr>
        <a:xfrm>
          <a:off x="15212170" y="26413738"/>
          <a:ext cx="2477827" cy="7972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a:solidFill>
                <a:srgbClr val="0F6775"/>
              </a:solidFill>
              <a:effectLst/>
              <a:latin typeface="Milligram"/>
              <a:ea typeface="+mn-ea"/>
              <a:cs typeface="+mn-cs"/>
            </a:rPr>
            <a:t>← These are the SAFMR rates, which represent the maximum reimbursement allowed by unit type</a:t>
          </a:r>
          <a:endParaRPr lang="en-US" sz="1100" b="0">
            <a:solidFill>
              <a:srgbClr val="0F6775"/>
            </a:solidFill>
            <a:effectLst/>
            <a:latin typeface="Milligram"/>
          </a:endParaRPr>
        </a:p>
      </xdr:txBody>
    </xdr:sp>
    <xdr:clientData/>
  </xdr:twoCellAnchor>
  <xdr:twoCellAnchor>
    <xdr:from>
      <xdr:col>14</xdr:col>
      <xdr:colOff>258833</xdr:colOff>
      <xdr:row>129</xdr:row>
      <xdr:rowOff>95250</xdr:rowOff>
    </xdr:from>
    <xdr:to>
      <xdr:col>16</xdr:col>
      <xdr:colOff>409575</xdr:colOff>
      <xdr:row>134</xdr:row>
      <xdr:rowOff>171449</xdr:rowOff>
    </xdr:to>
    <xdr:sp macro="" textlink="">
      <xdr:nvSpPr>
        <xdr:cNvPr id="275" name="TextBox 274">
          <a:extLst>
            <a:ext uri="{FF2B5EF4-FFF2-40B4-BE49-F238E27FC236}">
              <a16:creationId xmlns:a16="http://schemas.microsoft.com/office/drawing/2014/main" id="{C37EDA35-310A-46B0-A2B4-50C400DD1949}"/>
            </a:ext>
          </a:extLst>
        </xdr:cNvPr>
        <xdr:cNvSpPr txBox="1"/>
      </xdr:nvSpPr>
      <xdr:spPr>
        <a:xfrm>
          <a:off x="16184633" y="26155650"/>
          <a:ext cx="2246242" cy="10286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a:solidFill>
                <a:srgbClr val="0F6775"/>
              </a:solidFill>
              <a:effectLst/>
              <a:latin typeface="Milligram"/>
              <a:ea typeface="+mn-ea"/>
              <a:cs typeface="+mn-cs"/>
            </a:rPr>
            <a:t>← </a:t>
          </a:r>
          <a:r>
            <a:rPr lang="en-US" sz="1100" b="0">
              <a:solidFill>
                <a:srgbClr val="0F6775"/>
              </a:solidFill>
              <a:latin typeface="Milligram"/>
            </a:rPr>
            <a:t>Rates</a:t>
          </a:r>
          <a:r>
            <a:rPr lang="en-US" sz="1100" b="0" baseline="0">
              <a:solidFill>
                <a:srgbClr val="0F6775"/>
              </a:solidFill>
              <a:latin typeface="Milligram"/>
            </a:rPr>
            <a:t> / Reference Rate -1 </a:t>
          </a:r>
        </a:p>
        <a:p>
          <a:endParaRPr lang="en-US" sz="1100" b="0" baseline="0">
            <a:solidFill>
              <a:srgbClr val="0F6775"/>
            </a:solidFill>
            <a:latin typeface="Milligram"/>
          </a:endParaRPr>
        </a:p>
        <a:p>
          <a:r>
            <a:rPr lang="en-US" sz="1100" b="0" baseline="0">
              <a:solidFill>
                <a:srgbClr val="0F6775"/>
              </a:solidFill>
              <a:latin typeface="Milligram"/>
            </a:rPr>
            <a:t>Note: A negative value indicates the calculated rate is below the TR ceiling</a:t>
          </a:r>
        </a:p>
      </xdr:txBody>
    </xdr:sp>
    <xdr:clientData/>
  </xdr:twoCellAnchor>
  <xdr:twoCellAnchor>
    <xdr:from>
      <xdr:col>14</xdr:col>
      <xdr:colOff>276641</xdr:colOff>
      <xdr:row>138</xdr:row>
      <xdr:rowOff>70400</xdr:rowOff>
    </xdr:from>
    <xdr:to>
      <xdr:col>17</xdr:col>
      <xdr:colOff>247651</xdr:colOff>
      <xdr:row>142</xdr:row>
      <xdr:rowOff>66675</xdr:rowOff>
    </xdr:to>
    <xdr:sp macro="" textlink="">
      <xdr:nvSpPr>
        <xdr:cNvPr id="29" name="TextBox 275">
          <a:extLst>
            <a:ext uri="{FF2B5EF4-FFF2-40B4-BE49-F238E27FC236}">
              <a16:creationId xmlns:a16="http://schemas.microsoft.com/office/drawing/2014/main" id="{2284A226-AC6D-448D-8FCE-F90B6B149DBD}"/>
            </a:ext>
          </a:extLst>
        </xdr:cNvPr>
        <xdr:cNvSpPr txBox="1"/>
      </xdr:nvSpPr>
      <xdr:spPr>
        <a:xfrm>
          <a:off x="16202441" y="28026275"/>
          <a:ext cx="3114260" cy="7201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a:solidFill>
                <a:srgbClr val="0F6775"/>
              </a:solidFill>
              <a:effectLst/>
              <a:latin typeface="Milligram"/>
              <a:ea typeface="+mn-ea"/>
              <a:cs typeface="+mn-cs"/>
            </a:rPr>
            <a:t>←</a:t>
          </a:r>
          <a:r>
            <a:rPr lang="en-US" sz="1100" b="0">
              <a:solidFill>
                <a:schemeClr val="dk1"/>
              </a:solidFill>
              <a:effectLst/>
              <a:latin typeface="+mn-lt"/>
              <a:ea typeface="+mn-ea"/>
              <a:cs typeface="+mn-cs"/>
            </a:rPr>
            <a:t> </a:t>
          </a:r>
          <a:r>
            <a:rPr lang="en-US" sz="1100" b="0">
              <a:solidFill>
                <a:srgbClr val="0F6775"/>
              </a:solidFill>
              <a:latin typeface="Milligram"/>
            </a:rPr>
            <a:t>Lesser of </a:t>
          </a:r>
          <a:r>
            <a:rPr lang="en-US" sz="1100" b="0" baseline="0">
              <a:solidFill>
                <a:srgbClr val="0F6775"/>
              </a:solidFill>
              <a:latin typeface="Milligram"/>
            </a:rPr>
            <a:t>Rates by ZIP code-adjusted rate and the HUD Small Area Fair Market Rent (SAFMR) reference rates</a:t>
          </a:r>
          <a:endParaRPr lang="en-US" sz="1100" b="0">
            <a:solidFill>
              <a:srgbClr val="0F6775"/>
            </a:solidFill>
            <a:latin typeface="Milligram"/>
          </a:endParaRPr>
        </a:p>
      </xdr:txBody>
    </xdr:sp>
    <xdr:clientData/>
  </xdr:twoCellAnchor>
  <xdr:twoCellAnchor>
    <xdr:from>
      <xdr:col>14</xdr:col>
      <xdr:colOff>276225</xdr:colOff>
      <xdr:row>145</xdr:row>
      <xdr:rowOff>126724</xdr:rowOff>
    </xdr:from>
    <xdr:to>
      <xdr:col>16</xdr:col>
      <xdr:colOff>215611</xdr:colOff>
      <xdr:row>147</xdr:row>
      <xdr:rowOff>68746</xdr:rowOff>
    </xdr:to>
    <xdr:sp macro="" textlink="">
      <xdr:nvSpPr>
        <xdr:cNvPr id="37" name="TextBox 276">
          <a:extLst>
            <a:ext uri="{FF2B5EF4-FFF2-40B4-BE49-F238E27FC236}">
              <a16:creationId xmlns:a16="http://schemas.microsoft.com/office/drawing/2014/main" id="{8FF5C9EE-718D-4479-AD7B-C7EE3CEE22A1}"/>
            </a:ext>
          </a:extLst>
        </xdr:cNvPr>
        <xdr:cNvSpPr txBox="1"/>
      </xdr:nvSpPr>
      <xdr:spPr>
        <a:xfrm>
          <a:off x="16202025" y="29549449"/>
          <a:ext cx="2034886" cy="3039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a:solidFill>
                <a:srgbClr val="0F6775"/>
              </a:solidFill>
              <a:effectLst/>
              <a:latin typeface="Milligram"/>
              <a:ea typeface="+mn-ea"/>
              <a:cs typeface="+mn-cs"/>
            </a:rPr>
            <a:t>←</a:t>
          </a:r>
          <a:r>
            <a:rPr lang="en-US" sz="1100" b="0">
              <a:solidFill>
                <a:schemeClr val="dk1"/>
              </a:solidFill>
              <a:effectLst/>
              <a:latin typeface="+mn-lt"/>
              <a:ea typeface="+mn-ea"/>
              <a:cs typeface="+mn-cs"/>
            </a:rPr>
            <a:t> </a:t>
          </a:r>
          <a:r>
            <a:rPr lang="en-US" sz="1100" b="0">
              <a:solidFill>
                <a:srgbClr val="0F6775"/>
              </a:solidFill>
              <a:latin typeface="Milligram"/>
            </a:rPr>
            <a:t>Monthly Rates / 28</a:t>
          </a:r>
        </a:p>
      </xdr:txBody>
    </xdr:sp>
    <xdr:clientData/>
  </xdr:twoCellAnchor>
  <xdr:twoCellAnchor>
    <xdr:from>
      <xdr:col>8</xdr:col>
      <xdr:colOff>800100</xdr:colOff>
      <xdr:row>25</xdr:row>
      <xdr:rowOff>114300</xdr:rowOff>
    </xdr:from>
    <xdr:to>
      <xdr:col>12</xdr:col>
      <xdr:colOff>25111</xdr:colOff>
      <xdr:row>29</xdr:row>
      <xdr:rowOff>38101</xdr:rowOff>
    </xdr:to>
    <xdr:grpSp>
      <xdr:nvGrpSpPr>
        <xdr:cNvPr id="2" name="Group 9">
          <a:extLst>
            <a:ext uri="{FF2B5EF4-FFF2-40B4-BE49-F238E27FC236}">
              <a16:creationId xmlns:a16="http://schemas.microsoft.com/office/drawing/2014/main" id="{2F4722E1-66D1-439C-8B3E-61433035FEFA}"/>
            </a:ext>
          </a:extLst>
        </xdr:cNvPr>
        <xdr:cNvGrpSpPr/>
      </xdr:nvGrpSpPr>
      <xdr:grpSpPr>
        <a:xfrm>
          <a:off x="8724900" y="4791075"/>
          <a:ext cx="3416011" cy="657226"/>
          <a:chOff x="136814" y="2209800"/>
          <a:chExt cx="2606386" cy="685801"/>
        </a:xfrm>
      </xdr:grpSpPr>
      <xdr:grpSp>
        <xdr:nvGrpSpPr>
          <xdr:cNvPr id="3" name="Group 7">
            <a:extLst>
              <a:ext uri="{FF2B5EF4-FFF2-40B4-BE49-F238E27FC236}">
                <a16:creationId xmlns:a16="http://schemas.microsoft.com/office/drawing/2014/main" id="{B4A789DD-C761-BAA1-477E-4FA105A01B4C}"/>
              </a:ext>
            </a:extLst>
          </xdr:cNvPr>
          <xdr:cNvGrpSpPr/>
        </xdr:nvGrpSpPr>
        <xdr:grpSpPr>
          <a:xfrm>
            <a:off x="136814" y="2209800"/>
            <a:ext cx="2606386" cy="685801"/>
            <a:chOff x="3939887" y="988580"/>
            <a:chExt cx="1982932" cy="329046"/>
          </a:xfrm>
        </xdr:grpSpPr>
        <xdr:sp macro="" textlink="">
          <xdr:nvSpPr>
            <xdr:cNvPr id="5" name="TextBox 4">
              <a:extLst>
                <a:ext uri="{FF2B5EF4-FFF2-40B4-BE49-F238E27FC236}">
                  <a16:creationId xmlns:a16="http://schemas.microsoft.com/office/drawing/2014/main" id="{107068E2-1A4B-F667-FF1E-1301B052C36D}"/>
                </a:ext>
              </a:extLst>
            </xdr:cNvPr>
            <xdr:cNvSpPr txBox="1"/>
          </xdr:nvSpPr>
          <xdr:spPr>
            <a:xfrm>
              <a:off x="3939887" y="988580"/>
              <a:ext cx="1982932" cy="3290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       </a:t>
              </a:r>
              <a:r>
                <a:rPr lang="en-US" sz="900">
                  <a:latin typeface="Milligram"/>
                </a:rPr>
                <a:t>   </a:t>
              </a:r>
              <a:r>
                <a:rPr lang="en-US" sz="900">
                  <a:solidFill>
                    <a:schemeClr val="tx1">
                      <a:lumMod val="65000"/>
                      <a:lumOff val="35000"/>
                    </a:schemeClr>
                  </a:solidFill>
                  <a:latin typeface="Milligram"/>
                </a:rPr>
                <a:t>Light</a:t>
              </a:r>
              <a:r>
                <a:rPr lang="en-US" sz="900" baseline="0">
                  <a:solidFill>
                    <a:schemeClr val="tx1">
                      <a:lumMod val="65000"/>
                      <a:lumOff val="35000"/>
                    </a:schemeClr>
                  </a:solidFill>
                  <a:latin typeface="Milligram"/>
                </a:rPr>
                <a:t> Blue</a:t>
              </a:r>
              <a:r>
                <a:rPr lang="en-US" sz="900">
                  <a:solidFill>
                    <a:schemeClr val="tx1">
                      <a:lumMod val="65000"/>
                      <a:lumOff val="35000"/>
                    </a:schemeClr>
                  </a:solidFill>
                  <a:latin typeface="Milligram"/>
                </a:rPr>
                <a:t> = Housing Provider Required Input</a:t>
              </a:r>
            </a:p>
            <a:p>
              <a:endParaRPr lang="en-US" sz="900">
                <a:solidFill>
                  <a:schemeClr val="tx1">
                    <a:lumMod val="65000"/>
                    <a:lumOff val="35000"/>
                  </a:schemeClr>
                </a:solidFill>
                <a:latin typeface="Milligram"/>
              </a:endParaRPr>
            </a:p>
            <a:p>
              <a:r>
                <a:rPr lang="en-US" sz="900">
                  <a:solidFill>
                    <a:schemeClr val="tx1">
                      <a:lumMod val="65000"/>
                      <a:lumOff val="35000"/>
                    </a:schemeClr>
                  </a:solidFill>
                  <a:latin typeface="Milligram"/>
                </a:rPr>
                <a:t>           Light Pink = County Required Input</a:t>
              </a:r>
            </a:p>
            <a:p>
              <a:endParaRPr lang="en-US" sz="1100"/>
            </a:p>
          </xdr:txBody>
        </xdr:sp>
        <xdr:sp macro="" textlink="">
          <xdr:nvSpPr>
            <xdr:cNvPr id="6" name="Rectangle: Rounded Corners 5">
              <a:extLst>
                <a:ext uri="{FF2B5EF4-FFF2-40B4-BE49-F238E27FC236}">
                  <a16:creationId xmlns:a16="http://schemas.microsoft.com/office/drawing/2014/main" id="{A3C1A53A-E7EA-694F-4018-C2864401152B}"/>
                </a:ext>
              </a:extLst>
            </xdr:cNvPr>
            <xdr:cNvSpPr/>
          </xdr:nvSpPr>
          <xdr:spPr>
            <a:xfrm>
              <a:off x="3982248" y="1029952"/>
              <a:ext cx="155918" cy="63252"/>
            </a:xfrm>
            <a:prstGeom prst="roundRect">
              <a:avLst/>
            </a:prstGeom>
            <a:solidFill>
              <a:schemeClr val="accent1">
                <a:lumMod val="20000"/>
                <a:lumOff val="80000"/>
              </a:schemeClr>
            </a:solidFill>
            <a:ln>
              <a:solidFill>
                <a:schemeClr val="accent1">
                  <a:lumMod val="20000"/>
                  <a:lumOff val="80000"/>
                </a:schemeClr>
              </a:solidFill>
            </a:ln>
          </xdr:spPr>
          <xdr:style>
            <a:lnRef idx="2">
              <a:schemeClr val="accent3">
                <a:shade val="15000"/>
              </a:schemeClr>
            </a:lnRef>
            <a:fillRef idx="1">
              <a:schemeClr val="accent3"/>
            </a:fillRef>
            <a:effectRef idx="0">
              <a:schemeClr val="accent3"/>
            </a:effectRef>
            <a:fontRef idx="minor">
              <a:schemeClr val="lt1"/>
            </a:fontRef>
          </xdr:style>
          <xdr:txBody>
            <a:bodyPr vertOverflow="clip" horzOverflow="clip" rtlCol="0" anchor="t"/>
            <a:lstStyle/>
            <a:p>
              <a:pPr algn="l"/>
              <a:endParaRPr lang="en-US" sz="1100"/>
            </a:p>
          </xdr:txBody>
        </xdr:sp>
      </xdr:grpSp>
      <xdr:sp macro="" textlink="">
        <xdr:nvSpPr>
          <xdr:cNvPr id="4" name="Rectangle: Rounded Corners 8">
            <a:extLst>
              <a:ext uri="{FF2B5EF4-FFF2-40B4-BE49-F238E27FC236}">
                <a16:creationId xmlns:a16="http://schemas.microsoft.com/office/drawing/2014/main" id="{BA2FD7D2-125D-42BE-8FE3-CC052A30AD33}"/>
              </a:ext>
            </a:extLst>
          </xdr:cNvPr>
          <xdr:cNvSpPr/>
        </xdr:nvSpPr>
        <xdr:spPr>
          <a:xfrm>
            <a:off x="192973" y="2552700"/>
            <a:ext cx="204940" cy="131830"/>
          </a:xfrm>
          <a:prstGeom prst="roundRect">
            <a:avLst/>
          </a:prstGeom>
          <a:solidFill>
            <a:srgbClr val="FFCCCC"/>
          </a:solidFill>
          <a:ln>
            <a:solidFill>
              <a:srgbClr val="FFCCCC"/>
            </a:solidFill>
          </a:ln>
        </xdr:spPr>
        <xdr:style>
          <a:lnRef idx="2">
            <a:schemeClr val="accent3">
              <a:shade val="15000"/>
            </a:schemeClr>
          </a:lnRef>
          <a:fillRef idx="1">
            <a:schemeClr val="accent3"/>
          </a:fillRef>
          <a:effectRef idx="0">
            <a:schemeClr val="accent3"/>
          </a:effectRef>
          <a:fontRef idx="minor">
            <a:schemeClr val="lt1"/>
          </a:fontRef>
        </xdr:style>
        <xdr:txBody>
          <a:bodyPr vertOverflow="clip" horzOverflow="clip" rtlCol="0" anchor="t"/>
          <a:lstStyle/>
          <a:p>
            <a:pPr algn="l"/>
            <a:endParaRPr lang="en-US" sz="1100"/>
          </a:p>
        </xdr:txBody>
      </xdr:sp>
    </xdr:grpSp>
    <xdr:clientData/>
  </xdr:twoCellAnchor>
  <xdr:twoCellAnchor>
    <xdr:from>
      <xdr:col>14</xdr:col>
      <xdr:colOff>132453</xdr:colOff>
      <xdr:row>73</xdr:row>
      <xdr:rowOff>124049</xdr:rowOff>
    </xdr:from>
    <xdr:to>
      <xdr:col>16</xdr:col>
      <xdr:colOff>285766</xdr:colOff>
      <xdr:row>76</xdr:row>
      <xdr:rowOff>168089</xdr:rowOff>
    </xdr:to>
    <xdr:sp macro="" textlink="">
      <xdr:nvSpPr>
        <xdr:cNvPr id="7" name="TextBox 6">
          <a:extLst>
            <a:ext uri="{FF2B5EF4-FFF2-40B4-BE49-F238E27FC236}">
              <a16:creationId xmlns:a16="http://schemas.microsoft.com/office/drawing/2014/main" id="{529291B0-C52D-4D18-9186-4AF1FFD9756A}"/>
            </a:ext>
          </a:extLst>
        </xdr:cNvPr>
        <xdr:cNvSpPr txBox="1"/>
      </xdr:nvSpPr>
      <xdr:spPr>
        <a:xfrm>
          <a:off x="15495718" y="20317049"/>
          <a:ext cx="2416901" cy="10525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a:solidFill>
                <a:srgbClr val="0F6775"/>
              </a:solidFill>
              <a:latin typeface="Milligram"/>
            </a:rPr>
            <a:t>← These are the per bed monthly rates that would result if each site's rate were based solely on its own costs and </a:t>
          </a:r>
          <a:r>
            <a:rPr lang="en-US" sz="1100" b="0" baseline="0">
              <a:solidFill>
                <a:srgbClr val="0F6775"/>
              </a:solidFill>
              <a:latin typeface="Milligram"/>
            </a:rPr>
            <a:t>utilization</a:t>
          </a:r>
          <a:endParaRPr lang="en-US" sz="1100" b="0">
            <a:solidFill>
              <a:srgbClr val="0F6775"/>
            </a:solidFill>
            <a:latin typeface="Milligram"/>
          </a:endParaRPr>
        </a:p>
      </xdr:txBody>
    </xdr:sp>
    <xdr:clientData/>
  </xdr:twoCellAnchor>
  <xdr:twoCellAnchor>
    <xdr:from>
      <xdr:col>7</xdr:col>
      <xdr:colOff>190500</xdr:colOff>
      <xdr:row>83</xdr:row>
      <xdr:rowOff>38100</xdr:rowOff>
    </xdr:from>
    <xdr:to>
      <xdr:col>8</xdr:col>
      <xdr:colOff>966995</xdr:colOff>
      <xdr:row>87</xdr:row>
      <xdr:rowOff>133350</xdr:rowOff>
    </xdr:to>
    <xdr:sp macro="" textlink="">
      <xdr:nvSpPr>
        <xdr:cNvPr id="8" name="TextBox 2">
          <a:extLst>
            <a:ext uri="{FF2B5EF4-FFF2-40B4-BE49-F238E27FC236}">
              <a16:creationId xmlns:a16="http://schemas.microsoft.com/office/drawing/2014/main" id="{2C41BA63-A2BB-41D2-998F-7AD0C18120B6}"/>
            </a:ext>
          </a:extLst>
        </xdr:cNvPr>
        <xdr:cNvSpPr txBox="1"/>
      </xdr:nvSpPr>
      <xdr:spPr>
        <a:xfrm>
          <a:off x="8782050" y="16944975"/>
          <a:ext cx="1824245" cy="8191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a:solidFill>
                <a:srgbClr val="0F6775"/>
              </a:solidFill>
              <a:effectLst/>
              <a:latin typeface="Milligram"/>
              <a:ea typeface="+mn-ea"/>
              <a:cs typeface="+mn-cs"/>
            </a:rPr>
            <a:t>← </a:t>
          </a:r>
          <a:r>
            <a:rPr lang="en-US" sz="1100" b="0">
              <a:solidFill>
                <a:srgbClr val="0F6775"/>
              </a:solidFill>
              <a:latin typeface="Milligram"/>
            </a:rPr>
            <a:t>This</a:t>
          </a:r>
          <a:r>
            <a:rPr lang="en-US" sz="1100" b="0" baseline="0">
              <a:solidFill>
                <a:srgbClr val="0F6775"/>
              </a:solidFill>
              <a:latin typeface="Milligram"/>
            </a:rPr>
            <a:t> section consolidates the data above into group-level totals</a:t>
          </a:r>
          <a:endParaRPr lang="en-US" sz="1100" b="0">
            <a:solidFill>
              <a:srgbClr val="0F6775"/>
            </a:solidFill>
            <a:latin typeface="Milligram"/>
          </a:endParaRPr>
        </a:p>
      </xdr:txBody>
    </xdr:sp>
    <xdr:clientData/>
  </xdr:twoCellAnchor>
  <xdr:twoCellAnchor>
    <xdr:from>
      <xdr:col>7</xdr:col>
      <xdr:colOff>238125</xdr:colOff>
      <xdr:row>91</xdr:row>
      <xdr:rowOff>152400</xdr:rowOff>
    </xdr:from>
    <xdr:to>
      <xdr:col>9</xdr:col>
      <xdr:colOff>231084</xdr:colOff>
      <xdr:row>96</xdr:row>
      <xdr:rowOff>173935</xdr:rowOff>
    </xdr:to>
    <xdr:sp macro="" textlink="">
      <xdr:nvSpPr>
        <xdr:cNvPr id="9" name="TextBox 8">
          <a:extLst>
            <a:ext uri="{FF2B5EF4-FFF2-40B4-BE49-F238E27FC236}">
              <a16:creationId xmlns:a16="http://schemas.microsoft.com/office/drawing/2014/main" id="{4F32BDFA-6FAB-4289-A989-3C35617BEB46}"/>
            </a:ext>
          </a:extLst>
        </xdr:cNvPr>
        <xdr:cNvSpPr txBox="1"/>
      </xdr:nvSpPr>
      <xdr:spPr>
        <a:xfrm>
          <a:off x="8829675" y="18554700"/>
          <a:ext cx="2088459" cy="9264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a:solidFill>
                <a:srgbClr val="0F6775"/>
              </a:solidFill>
              <a:effectLst/>
              <a:latin typeface="Milligram"/>
              <a:ea typeface="+mn-ea"/>
              <a:cs typeface="+mn-cs"/>
            </a:rPr>
            <a:t>←</a:t>
          </a:r>
          <a:r>
            <a:rPr lang="en-US" sz="1100" b="0">
              <a:solidFill>
                <a:schemeClr val="dk1"/>
              </a:solidFill>
              <a:effectLst/>
              <a:latin typeface="+mn-lt"/>
              <a:ea typeface="+mn-ea"/>
              <a:cs typeface="+mn-cs"/>
            </a:rPr>
            <a:t> </a:t>
          </a:r>
          <a:r>
            <a:rPr lang="en-US" sz="1100" b="0">
              <a:solidFill>
                <a:srgbClr val="0F6775"/>
              </a:solidFill>
              <a:latin typeface="Milligram"/>
            </a:rPr>
            <a:t>These are the rates that would result if each group's rate were based on the group's combined costs and utilization</a:t>
          </a:r>
        </a:p>
      </xdr:txBody>
    </xdr:sp>
    <xdr:clientData/>
  </xdr:twoCellAnchor>
  <xdr:twoCellAnchor>
    <xdr:from>
      <xdr:col>14</xdr:col>
      <xdr:colOff>209550</xdr:colOff>
      <xdr:row>100</xdr:row>
      <xdr:rowOff>0</xdr:rowOff>
    </xdr:from>
    <xdr:to>
      <xdr:col>16</xdr:col>
      <xdr:colOff>194642</xdr:colOff>
      <xdr:row>105</xdr:row>
      <xdr:rowOff>22365</xdr:rowOff>
    </xdr:to>
    <xdr:sp macro="" textlink="">
      <xdr:nvSpPr>
        <xdr:cNvPr id="10" name="TextBox 2">
          <a:extLst>
            <a:ext uri="{FF2B5EF4-FFF2-40B4-BE49-F238E27FC236}">
              <a16:creationId xmlns:a16="http://schemas.microsoft.com/office/drawing/2014/main" id="{32B9B177-C620-4364-BD47-F37A8F15670C}"/>
            </a:ext>
          </a:extLst>
        </xdr:cNvPr>
        <xdr:cNvSpPr txBox="1"/>
      </xdr:nvSpPr>
      <xdr:spPr>
        <a:xfrm>
          <a:off x="16135350" y="20278725"/>
          <a:ext cx="2080592" cy="9272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a:solidFill>
                <a:srgbClr val="0F6775"/>
              </a:solidFill>
              <a:effectLst/>
              <a:latin typeface="Milligram"/>
              <a:ea typeface="+mn-ea"/>
              <a:cs typeface="+mn-cs"/>
            </a:rPr>
            <a:t>← </a:t>
          </a:r>
          <a:r>
            <a:rPr lang="en-US" sz="1100" b="0">
              <a:solidFill>
                <a:srgbClr val="0F6775"/>
              </a:solidFill>
              <a:latin typeface="Milligram"/>
            </a:rPr>
            <a:t>These are the same rates shown above, presented at the</a:t>
          </a:r>
          <a:r>
            <a:rPr lang="en-US" sz="1100" b="0" baseline="0">
              <a:solidFill>
                <a:srgbClr val="0F6775"/>
              </a:solidFill>
              <a:latin typeface="Milligram"/>
            </a:rPr>
            <a:t> site level in preparation for the next step</a:t>
          </a:r>
        </a:p>
      </xdr:txBody>
    </xdr:sp>
    <xdr:clientData/>
  </xdr:twoCellAnchor>
  <xdr:twoCellAnchor>
    <xdr:from>
      <xdr:col>14</xdr:col>
      <xdr:colOff>228600</xdr:colOff>
      <xdr:row>116</xdr:row>
      <xdr:rowOff>66675</xdr:rowOff>
    </xdr:from>
    <xdr:to>
      <xdr:col>16</xdr:col>
      <xdr:colOff>41000</xdr:colOff>
      <xdr:row>121</xdr:row>
      <xdr:rowOff>19177</xdr:rowOff>
    </xdr:to>
    <xdr:sp macro="" textlink="">
      <xdr:nvSpPr>
        <xdr:cNvPr id="11" name="TextBox 2">
          <a:extLst>
            <a:ext uri="{FF2B5EF4-FFF2-40B4-BE49-F238E27FC236}">
              <a16:creationId xmlns:a16="http://schemas.microsoft.com/office/drawing/2014/main" id="{C78713ED-5DB0-4B47-BE9D-3D5E7372E4F3}"/>
            </a:ext>
          </a:extLst>
        </xdr:cNvPr>
        <xdr:cNvSpPr txBox="1"/>
      </xdr:nvSpPr>
      <xdr:spPr>
        <a:xfrm>
          <a:off x="16154400" y="23660100"/>
          <a:ext cx="1907900" cy="8573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a:solidFill>
                <a:srgbClr val="0F6775"/>
              </a:solidFill>
              <a:effectLst/>
              <a:latin typeface="Milligram"/>
              <a:ea typeface="+mn-ea"/>
              <a:cs typeface="+mn-cs"/>
            </a:rPr>
            <a:t>←</a:t>
          </a:r>
          <a:r>
            <a:rPr lang="en-US" sz="1100" b="0">
              <a:solidFill>
                <a:schemeClr val="dk1"/>
              </a:solidFill>
              <a:effectLst/>
              <a:latin typeface="+mn-lt"/>
              <a:ea typeface="+mn-ea"/>
              <a:cs typeface="+mn-cs"/>
            </a:rPr>
            <a:t> </a:t>
          </a:r>
          <a:r>
            <a:rPr lang="en-US" sz="1100" b="0">
              <a:solidFill>
                <a:srgbClr val="0F6775"/>
              </a:solidFill>
              <a:latin typeface="Milligram"/>
            </a:rPr>
            <a:t>These rates adjust the rates above</a:t>
          </a:r>
          <a:r>
            <a:rPr lang="en-US" sz="1100" b="0" baseline="0">
              <a:solidFill>
                <a:srgbClr val="0F6775"/>
              </a:solidFill>
              <a:latin typeface="Milligram"/>
            </a:rPr>
            <a:t> based on cost-of-living by ZIP code</a:t>
          </a:r>
          <a:endParaRPr lang="en-US" sz="1100" b="0">
            <a:solidFill>
              <a:srgbClr val="0F6775"/>
            </a:solidFill>
            <a:latin typeface="Milligram"/>
          </a:endParaRPr>
        </a:p>
      </xdr:txBody>
    </xdr:sp>
    <xdr:clientData/>
  </xdr:twoCellAnchor>
  <xdr:twoCellAnchor>
    <xdr:from>
      <xdr:col>14</xdr:col>
      <xdr:colOff>74631</xdr:colOff>
      <xdr:row>46</xdr:row>
      <xdr:rowOff>39556</xdr:rowOff>
    </xdr:from>
    <xdr:to>
      <xdr:col>16</xdr:col>
      <xdr:colOff>425823</xdr:colOff>
      <xdr:row>51</xdr:row>
      <xdr:rowOff>76502</xdr:rowOff>
    </xdr:to>
    <xdr:sp macro="" textlink="">
      <xdr:nvSpPr>
        <xdr:cNvPr id="12" name="TextBox 11">
          <a:extLst>
            <a:ext uri="{FF2B5EF4-FFF2-40B4-BE49-F238E27FC236}">
              <a16:creationId xmlns:a16="http://schemas.microsoft.com/office/drawing/2014/main" id="{46E83491-AF5B-4983-B229-C54F4060BCF0}"/>
            </a:ext>
          </a:extLst>
        </xdr:cNvPr>
        <xdr:cNvSpPr txBox="1"/>
      </xdr:nvSpPr>
      <xdr:spPr>
        <a:xfrm>
          <a:off x="15437896" y="10954085"/>
          <a:ext cx="2614780" cy="1717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a:solidFill>
                <a:srgbClr val="0F6775"/>
              </a:solidFill>
              <a:latin typeface="Milligram"/>
            </a:rPr>
            <a:t>← It</a:t>
          </a:r>
          <a:r>
            <a:rPr lang="en-US" sz="1100" b="0" baseline="0">
              <a:solidFill>
                <a:srgbClr val="0F6775"/>
              </a:solidFill>
              <a:latin typeface="Milligram"/>
            </a:rPr>
            <a:t> is strongly recommended that this adjustment line is used to offset the rate that's being development by any other revenues that the county expects the provider to cuncurrently recieve for housing clients (i.e. client rent, other subsidies, etc.)</a:t>
          </a:r>
          <a:endParaRPr lang="en-US" sz="1100" b="0">
            <a:solidFill>
              <a:srgbClr val="0F6775"/>
            </a:solidFill>
            <a:latin typeface="Milligram"/>
          </a:endParaRPr>
        </a:p>
      </xdr:txBody>
    </xdr:sp>
    <xdr:clientData/>
  </xdr:twoCellAnchor>
  <xdr:twoCellAnchor>
    <xdr:from>
      <xdr:col>1</xdr:col>
      <xdr:colOff>1086926</xdr:colOff>
      <xdr:row>5</xdr:row>
      <xdr:rowOff>37602</xdr:rowOff>
    </xdr:from>
    <xdr:to>
      <xdr:col>8</xdr:col>
      <xdr:colOff>47791</xdr:colOff>
      <xdr:row>24</xdr:row>
      <xdr:rowOff>49696</xdr:rowOff>
    </xdr:to>
    <xdr:sp macro="" textlink="">
      <xdr:nvSpPr>
        <xdr:cNvPr id="13" name="TextBox 12">
          <a:extLst>
            <a:ext uri="{FF2B5EF4-FFF2-40B4-BE49-F238E27FC236}">
              <a16:creationId xmlns:a16="http://schemas.microsoft.com/office/drawing/2014/main" id="{395D1734-B9AB-4478-9137-0B7067CCBDCD}"/>
            </a:ext>
          </a:extLst>
        </xdr:cNvPr>
        <xdr:cNvSpPr txBox="1"/>
      </xdr:nvSpPr>
      <xdr:spPr>
        <a:xfrm>
          <a:off x="1211165" y="1197167"/>
          <a:ext cx="7425691" cy="39463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u="none" strike="noStrike" baseline="30000">
              <a:solidFill>
                <a:schemeClr val="tx1">
                  <a:lumMod val="65000"/>
                  <a:lumOff val="35000"/>
                </a:schemeClr>
              </a:solidFill>
              <a:effectLst/>
              <a:latin typeface="Milligram" pitchFamily="2" charset="0"/>
              <a:ea typeface="+mn-ea"/>
              <a:cs typeface="+mn-cs"/>
            </a:rPr>
            <a:t>1</a:t>
          </a:r>
          <a:r>
            <a:rPr lang="en-US" sz="1100" b="1" i="0" u="none" strike="noStrike">
              <a:solidFill>
                <a:schemeClr val="tx1">
                  <a:lumMod val="65000"/>
                  <a:lumOff val="35000"/>
                </a:schemeClr>
              </a:solidFill>
              <a:effectLst/>
              <a:latin typeface="Milligram" pitchFamily="2" charset="0"/>
              <a:ea typeface="+mn-ea"/>
              <a:cs typeface="+mn-cs"/>
            </a:rPr>
            <a:t>Base Period</a:t>
          </a:r>
          <a:r>
            <a:rPr lang="en-US" sz="1100" b="0" i="0" u="none" strike="noStrike">
              <a:solidFill>
                <a:schemeClr val="tx1">
                  <a:lumMod val="65000"/>
                  <a:lumOff val="35000"/>
                </a:schemeClr>
              </a:solidFill>
              <a:effectLst/>
              <a:latin typeface="Milligram" pitchFamily="2" charset="0"/>
              <a:ea typeface="+mn-ea"/>
              <a:cs typeface="+mn-cs"/>
            </a:rPr>
            <a:t>: The contract period used by the rate setting tool for source costs and utilization. The dates are auto-populated from the Provider Profile tab.</a:t>
          </a:r>
          <a:r>
            <a:rPr lang="en-US">
              <a:solidFill>
                <a:schemeClr val="tx1">
                  <a:lumMod val="65000"/>
                  <a:lumOff val="35000"/>
                </a:schemeClr>
              </a:solidFill>
              <a:effectLst/>
              <a:latin typeface="Milligram" pitchFamily="2" charset="0"/>
            </a:rPr>
            <a:t> </a:t>
          </a:r>
        </a:p>
        <a:p>
          <a:endParaRPr lang="en-US" sz="1100" b="1" i="0" u="none" strike="noStrike" baseline="30000">
            <a:solidFill>
              <a:schemeClr val="tx1">
                <a:lumMod val="65000"/>
                <a:lumOff val="35000"/>
              </a:schemeClr>
            </a:solidFill>
            <a:effectLst/>
            <a:latin typeface="Milligram" pitchFamily="2" charset="0"/>
            <a:ea typeface="+mn-ea"/>
            <a:cs typeface="+mn-cs"/>
          </a:endParaRPr>
        </a:p>
        <a:p>
          <a:r>
            <a:rPr lang="en-US" sz="1100" b="1" i="0" u="none" strike="noStrike" baseline="30000">
              <a:solidFill>
                <a:schemeClr val="tx1">
                  <a:lumMod val="65000"/>
                  <a:lumOff val="35000"/>
                </a:schemeClr>
              </a:solidFill>
              <a:effectLst/>
              <a:latin typeface="Milligram" pitchFamily="2" charset="0"/>
              <a:ea typeface="+mn-ea"/>
              <a:cs typeface="+mn-cs"/>
            </a:rPr>
            <a:t>2</a:t>
          </a:r>
          <a:r>
            <a:rPr lang="en-US" sz="1100" b="1" i="0" u="none" strike="noStrike">
              <a:solidFill>
                <a:schemeClr val="tx1">
                  <a:lumMod val="65000"/>
                  <a:lumOff val="35000"/>
                </a:schemeClr>
              </a:solidFill>
              <a:effectLst/>
              <a:latin typeface="Milligram" pitchFamily="2" charset="0"/>
              <a:ea typeface="+mn-ea"/>
              <a:cs typeface="+mn-cs"/>
            </a:rPr>
            <a:t>Forecast Period</a:t>
          </a:r>
          <a:r>
            <a:rPr lang="en-US" sz="1100" b="0" i="0" u="none" strike="noStrike">
              <a:solidFill>
                <a:schemeClr val="tx1">
                  <a:lumMod val="65000"/>
                  <a:lumOff val="35000"/>
                </a:schemeClr>
              </a:solidFill>
              <a:effectLst/>
              <a:latin typeface="Milligram" pitchFamily="2" charset="0"/>
              <a:ea typeface="+mn-ea"/>
              <a:cs typeface="+mn-cs"/>
            </a:rPr>
            <a:t>: The future period to which costs are trended for rate development.</a:t>
          </a:r>
          <a:r>
            <a:rPr lang="en-US">
              <a:solidFill>
                <a:schemeClr val="tx1">
                  <a:lumMod val="65000"/>
                  <a:lumOff val="35000"/>
                </a:schemeClr>
              </a:solidFill>
              <a:effectLst/>
              <a:latin typeface="Milligram" pitchFamily="2" charset="0"/>
            </a:rPr>
            <a:t> </a:t>
          </a:r>
          <a:r>
            <a:rPr lang="en-US" sz="1100" b="0" i="0" u="none" strike="noStrike">
              <a:solidFill>
                <a:schemeClr val="tx1">
                  <a:lumMod val="65000"/>
                  <a:lumOff val="35000"/>
                </a:schemeClr>
              </a:solidFill>
              <a:effectLst/>
              <a:latin typeface="Milligram" pitchFamily="2" charset="0"/>
              <a:ea typeface="+mn-ea"/>
              <a:cs typeface="+mn-cs"/>
            </a:rPr>
            <a:t> </a:t>
          </a:r>
          <a:r>
            <a:rPr lang="en-US">
              <a:solidFill>
                <a:schemeClr val="tx1">
                  <a:lumMod val="65000"/>
                  <a:lumOff val="35000"/>
                </a:schemeClr>
              </a:solidFill>
              <a:effectLst/>
              <a:latin typeface="Milligram" pitchFamily="2" charset="0"/>
            </a:rPr>
            <a:t> </a:t>
          </a:r>
          <a:r>
            <a:rPr lang="en-US" sz="1100" b="0" i="0" u="none" strike="noStrike">
              <a:solidFill>
                <a:schemeClr val="tx1">
                  <a:lumMod val="65000"/>
                  <a:lumOff val="35000"/>
                </a:schemeClr>
              </a:solidFill>
              <a:effectLst/>
              <a:latin typeface="Milligram" pitchFamily="2" charset="0"/>
              <a:ea typeface="+mn-ea"/>
              <a:cs typeface="+mn-cs"/>
            </a:rPr>
            <a:t> </a:t>
          </a:r>
          <a:r>
            <a:rPr lang="en-US">
              <a:solidFill>
                <a:schemeClr val="tx1">
                  <a:lumMod val="65000"/>
                  <a:lumOff val="35000"/>
                </a:schemeClr>
              </a:solidFill>
              <a:effectLst/>
              <a:latin typeface="Milligram" pitchFamily="2" charset="0"/>
            </a:rPr>
            <a:t> </a:t>
          </a:r>
          <a:r>
            <a:rPr lang="en-US" sz="1100" b="0" i="0" u="none" strike="noStrike">
              <a:solidFill>
                <a:schemeClr val="tx1">
                  <a:lumMod val="65000"/>
                  <a:lumOff val="35000"/>
                </a:schemeClr>
              </a:solidFill>
              <a:effectLst/>
              <a:latin typeface="Milligram" pitchFamily="2" charset="0"/>
              <a:ea typeface="+mn-ea"/>
              <a:cs typeface="+mn-cs"/>
            </a:rPr>
            <a:t> </a:t>
          </a:r>
          <a:r>
            <a:rPr lang="en-US">
              <a:solidFill>
                <a:schemeClr val="tx1">
                  <a:lumMod val="65000"/>
                  <a:lumOff val="35000"/>
                </a:schemeClr>
              </a:solidFill>
              <a:effectLst/>
              <a:latin typeface="Milligram" pitchFamily="2" charset="0"/>
            </a:rPr>
            <a:t> </a:t>
          </a:r>
          <a:r>
            <a:rPr lang="en-US" sz="1100" b="0" i="0" u="none" strike="noStrike">
              <a:solidFill>
                <a:schemeClr val="tx1">
                  <a:lumMod val="65000"/>
                  <a:lumOff val="35000"/>
                </a:schemeClr>
              </a:solidFill>
              <a:effectLst/>
              <a:latin typeface="Milligram" pitchFamily="2" charset="0"/>
              <a:ea typeface="+mn-ea"/>
              <a:cs typeface="+mn-cs"/>
            </a:rPr>
            <a:t> </a:t>
          </a:r>
          <a:r>
            <a:rPr lang="en-US">
              <a:solidFill>
                <a:schemeClr val="tx1">
                  <a:lumMod val="65000"/>
                  <a:lumOff val="35000"/>
                </a:schemeClr>
              </a:solidFill>
              <a:effectLst/>
              <a:latin typeface="Milligram" pitchFamily="2" charset="0"/>
            </a:rPr>
            <a:t> </a:t>
          </a:r>
        </a:p>
        <a:p>
          <a:endParaRPr lang="en-US" sz="1100" b="1" i="0" u="none" strike="noStrike" baseline="30000">
            <a:solidFill>
              <a:schemeClr val="tx1">
                <a:lumMod val="65000"/>
                <a:lumOff val="35000"/>
              </a:schemeClr>
            </a:solidFill>
            <a:effectLst/>
            <a:latin typeface="Milligram" pitchFamily="2" charset="0"/>
            <a:ea typeface="+mn-ea"/>
            <a:cs typeface="+mn-cs"/>
          </a:endParaRPr>
        </a:p>
        <a:p>
          <a:r>
            <a:rPr lang="en-US" sz="1100" b="1" i="0" u="none" strike="noStrike" baseline="30000">
              <a:solidFill>
                <a:schemeClr val="tx1">
                  <a:lumMod val="65000"/>
                  <a:lumOff val="35000"/>
                </a:schemeClr>
              </a:solidFill>
              <a:effectLst/>
              <a:latin typeface="Milligram" pitchFamily="2" charset="0"/>
              <a:ea typeface="+mn-ea"/>
              <a:cs typeface="+mn-cs"/>
            </a:rPr>
            <a:t>3</a:t>
          </a:r>
          <a:r>
            <a:rPr lang="en-US" sz="1100" b="1" i="0" u="none" strike="noStrike">
              <a:solidFill>
                <a:schemeClr val="tx1">
                  <a:lumMod val="65000"/>
                  <a:lumOff val="35000"/>
                </a:schemeClr>
              </a:solidFill>
              <a:effectLst/>
              <a:latin typeface="Milligram" pitchFamily="2" charset="0"/>
              <a:ea typeface="+mn-ea"/>
              <a:cs typeface="+mn-cs"/>
            </a:rPr>
            <a:t>Annual Inflation</a:t>
          </a:r>
          <a:r>
            <a:rPr lang="en-US" sz="1100" b="0" i="0" u="none" strike="noStrike">
              <a:solidFill>
                <a:schemeClr val="tx1">
                  <a:lumMod val="65000"/>
                  <a:lumOff val="35000"/>
                </a:schemeClr>
              </a:solidFill>
              <a:effectLst/>
              <a:latin typeface="Milligram" pitchFamily="2" charset="0"/>
              <a:ea typeface="+mn-ea"/>
              <a:cs typeface="+mn-cs"/>
            </a:rPr>
            <a:t>: The annual cost trend applied to project costs from the base period to the forecast period. </a:t>
          </a:r>
        </a:p>
        <a:p>
          <a:endParaRPr lang="en-US" sz="1100" b="1" i="0" u="none" strike="noStrike" baseline="30000">
            <a:solidFill>
              <a:schemeClr val="tx1">
                <a:lumMod val="65000"/>
                <a:lumOff val="35000"/>
              </a:schemeClr>
            </a:solidFill>
            <a:effectLst/>
            <a:latin typeface="Milligram" pitchFamily="2" charset="0"/>
            <a:ea typeface="+mn-ea"/>
            <a:cs typeface="+mn-cs"/>
          </a:endParaRPr>
        </a:p>
        <a:p>
          <a:r>
            <a:rPr lang="en-US" sz="1100" b="1" i="0" u="none" strike="noStrike" baseline="30000">
              <a:solidFill>
                <a:schemeClr val="tx1">
                  <a:lumMod val="65000"/>
                  <a:lumOff val="35000"/>
                </a:schemeClr>
              </a:solidFill>
              <a:effectLst/>
              <a:latin typeface="Milligram" pitchFamily="2" charset="0"/>
              <a:ea typeface="+mn-ea"/>
              <a:cs typeface="+mn-cs"/>
            </a:rPr>
            <a:t>4</a:t>
          </a:r>
          <a:r>
            <a:rPr lang="en-US" sz="1100" b="1" i="0" u="none" strike="noStrike">
              <a:solidFill>
                <a:schemeClr val="tx1">
                  <a:lumMod val="65000"/>
                  <a:lumOff val="35000"/>
                </a:schemeClr>
              </a:solidFill>
              <a:effectLst/>
              <a:latin typeface="Milligram" pitchFamily="2" charset="0"/>
              <a:ea typeface="+mn-ea"/>
              <a:cs typeface="+mn-cs"/>
            </a:rPr>
            <a:t>Profit</a:t>
          </a:r>
          <a:r>
            <a:rPr lang="en-US" sz="1100" b="0" i="0" u="none" strike="noStrike">
              <a:solidFill>
                <a:schemeClr val="tx1">
                  <a:lumMod val="65000"/>
                  <a:lumOff val="35000"/>
                </a:schemeClr>
              </a:solidFill>
              <a:effectLst/>
              <a:latin typeface="Milligram" pitchFamily="2" charset="0"/>
              <a:ea typeface="+mn-ea"/>
              <a:cs typeface="+mn-cs"/>
            </a:rPr>
            <a:t>: The margin applied after forecasted costs, if applicable.</a:t>
          </a:r>
        </a:p>
        <a:p>
          <a:endParaRPr lang="en-US" sz="1100" b="1" i="0" u="none" strike="noStrike" baseline="30000">
            <a:solidFill>
              <a:schemeClr val="tx1">
                <a:lumMod val="65000"/>
                <a:lumOff val="35000"/>
              </a:schemeClr>
            </a:solidFill>
            <a:effectLst/>
            <a:latin typeface="Milligram" pitchFamily="2" charset="0"/>
            <a:ea typeface="+mn-ea"/>
            <a:cs typeface="+mn-cs"/>
          </a:endParaRPr>
        </a:p>
        <a:p>
          <a:r>
            <a:rPr lang="en-US" sz="1100" b="1" i="0" u="none" strike="noStrike" baseline="30000">
              <a:solidFill>
                <a:schemeClr val="tx1">
                  <a:lumMod val="65000"/>
                  <a:lumOff val="35000"/>
                </a:schemeClr>
              </a:solidFill>
              <a:effectLst/>
              <a:latin typeface="Milligram" pitchFamily="2" charset="0"/>
              <a:ea typeface="+mn-ea"/>
              <a:cs typeface="+mn-cs"/>
            </a:rPr>
            <a:t>5</a:t>
          </a:r>
          <a:r>
            <a:rPr lang="en-US" sz="1100" b="1" i="0" u="none" strike="noStrike">
              <a:solidFill>
                <a:schemeClr val="tx1">
                  <a:lumMod val="65000"/>
                  <a:lumOff val="35000"/>
                </a:schemeClr>
              </a:solidFill>
              <a:effectLst/>
              <a:latin typeface="Milligram" pitchFamily="2" charset="0"/>
              <a:ea typeface="+mn-ea"/>
              <a:cs typeface="+mn-cs"/>
            </a:rPr>
            <a:t>Days / Month</a:t>
          </a:r>
          <a:r>
            <a:rPr lang="en-US" sz="1100" b="0" i="0" u="none" strike="noStrike">
              <a:solidFill>
                <a:schemeClr val="tx1">
                  <a:lumMod val="65000"/>
                  <a:lumOff val="35000"/>
                </a:schemeClr>
              </a:solidFill>
              <a:effectLst/>
              <a:latin typeface="Milligram" pitchFamily="2" charset="0"/>
              <a:ea typeface="+mn-ea"/>
              <a:cs typeface="+mn-cs"/>
            </a:rPr>
            <a:t>: The average number of days in a month over a full year, calculated as 365.25 ÷ 12 to account for leap years. This value is used to convert utilization to a monthly rate.</a:t>
          </a:r>
          <a:r>
            <a:rPr lang="en-US">
              <a:solidFill>
                <a:schemeClr val="tx1">
                  <a:lumMod val="65000"/>
                  <a:lumOff val="35000"/>
                </a:schemeClr>
              </a:solidFill>
              <a:effectLst/>
              <a:latin typeface="Milligram" pitchFamily="2" charset="0"/>
            </a:rPr>
            <a:t> </a:t>
          </a:r>
        </a:p>
        <a:p>
          <a:endParaRPr lang="en-US" sz="1100" b="1" i="0" u="none" strike="noStrike" baseline="30000">
            <a:solidFill>
              <a:schemeClr val="tx1">
                <a:lumMod val="65000"/>
                <a:lumOff val="35000"/>
              </a:schemeClr>
            </a:solidFill>
            <a:effectLst/>
            <a:latin typeface="Milligram" pitchFamily="2" charset="0"/>
            <a:ea typeface="+mn-ea"/>
            <a:cs typeface="+mn-cs"/>
          </a:endParaRPr>
        </a:p>
        <a:p>
          <a:r>
            <a:rPr lang="en-US" sz="1100" b="1" i="0" u="none" strike="noStrike" baseline="30000">
              <a:solidFill>
                <a:schemeClr val="tx1">
                  <a:lumMod val="65000"/>
                  <a:lumOff val="35000"/>
                </a:schemeClr>
              </a:solidFill>
              <a:effectLst/>
              <a:latin typeface="Milligram" pitchFamily="2" charset="0"/>
              <a:ea typeface="+mn-ea"/>
              <a:cs typeface="+mn-cs"/>
            </a:rPr>
            <a:t>6</a:t>
          </a:r>
          <a:r>
            <a:rPr lang="en-US" sz="1100" b="1" i="0" u="none" strike="noStrike">
              <a:solidFill>
                <a:schemeClr val="tx1">
                  <a:lumMod val="65000"/>
                  <a:lumOff val="35000"/>
                </a:schemeClr>
              </a:solidFill>
              <a:effectLst/>
              <a:latin typeface="Milligram" pitchFamily="2" charset="0"/>
              <a:ea typeface="+mn-ea"/>
              <a:cs typeface="+mn-cs"/>
            </a:rPr>
            <a:t>SAFMR Limit</a:t>
          </a:r>
          <a:r>
            <a:rPr lang="en-US" sz="1100" b="0" i="0" u="none" strike="noStrike">
              <a:solidFill>
                <a:schemeClr val="tx1">
                  <a:lumMod val="65000"/>
                  <a:lumOff val="35000"/>
                </a:schemeClr>
              </a:solidFill>
              <a:effectLst/>
              <a:latin typeface="Milligram" pitchFamily="2" charset="0"/>
              <a:ea typeface="+mn-ea"/>
              <a:cs typeface="+mn-cs"/>
            </a:rPr>
            <a:t>: Indicates whether the calculated rate is limited by the Small Area Fair Market Rent (SAFMR)-based </a:t>
          </a:r>
        </a:p>
        <a:p>
          <a:r>
            <a:rPr lang="en-US" sz="1100" b="0" i="0" u="none" strike="noStrike">
              <a:solidFill>
                <a:schemeClr val="tx1">
                  <a:lumMod val="65000"/>
                  <a:lumOff val="35000"/>
                </a:schemeClr>
              </a:solidFill>
              <a:effectLst/>
              <a:latin typeface="Milligram" pitchFamily="2" charset="0"/>
              <a:ea typeface="+mn-ea"/>
              <a:cs typeface="+mn-cs"/>
            </a:rPr>
            <a:t>cap.</a:t>
          </a:r>
          <a:r>
            <a:rPr lang="en-US">
              <a:solidFill>
                <a:schemeClr val="tx1">
                  <a:lumMod val="65000"/>
                  <a:lumOff val="35000"/>
                </a:schemeClr>
              </a:solidFill>
              <a:effectLst/>
              <a:latin typeface="Milligram" pitchFamily="2" charset="0"/>
            </a:rPr>
            <a:t> </a:t>
          </a:r>
        </a:p>
        <a:p>
          <a:endParaRPr lang="en-US" sz="1100" b="1" i="0" u="none" strike="noStrike" baseline="30000">
            <a:solidFill>
              <a:schemeClr val="tx1">
                <a:lumMod val="65000"/>
                <a:lumOff val="35000"/>
              </a:schemeClr>
            </a:solidFill>
            <a:effectLst/>
            <a:latin typeface="Milligram" pitchFamily="2" charset="0"/>
            <a:ea typeface="+mn-ea"/>
            <a:cs typeface="+mn-cs"/>
          </a:endParaRPr>
        </a:p>
        <a:p>
          <a:r>
            <a:rPr lang="en-US" sz="1100" b="1" i="0" u="none" strike="noStrike" baseline="30000">
              <a:solidFill>
                <a:schemeClr val="tx1">
                  <a:lumMod val="65000"/>
                  <a:lumOff val="35000"/>
                </a:schemeClr>
              </a:solidFill>
              <a:effectLst/>
              <a:latin typeface="Milligram" pitchFamily="2" charset="0"/>
              <a:ea typeface="+mn-ea"/>
              <a:cs typeface="+mn-cs"/>
            </a:rPr>
            <a:t>7</a:t>
          </a:r>
          <a:r>
            <a:rPr lang="en-US" sz="1100" b="1" i="0" u="none" strike="noStrike">
              <a:solidFill>
                <a:schemeClr val="tx1">
                  <a:lumMod val="65000"/>
                  <a:lumOff val="35000"/>
                </a:schemeClr>
              </a:solidFill>
              <a:effectLst/>
              <a:latin typeface="Milligram" pitchFamily="2" charset="0"/>
              <a:ea typeface="+mn-ea"/>
              <a:cs typeface="+mn-cs"/>
            </a:rPr>
            <a:t>Daily Divisor</a:t>
          </a:r>
          <a:r>
            <a:rPr lang="en-US" sz="1100" b="0" i="0" u="none" strike="noStrike">
              <a:solidFill>
                <a:schemeClr val="tx1">
                  <a:lumMod val="65000"/>
                  <a:lumOff val="35000"/>
                </a:schemeClr>
              </a:solidFill>
              <a:effectLst/>
              <a:latin typeface="Milligram" pitchFamily="2" charset="0"/>
              <a:ea typeface="+mn-ea"/>
              <a:cs typeface="+mn-cs"/>
            </a:rPr>
            <a:t>: The reimbursement for daily rates as prescribed by DHCS.</a:t>
          </a:r>
          <a:r>
            <a:rPr lang="en-US">
              <a:solidFill>
                <a:schemeClr val="tx1">
                  <a:lumMod val="65000"/>
                  <a:lumOff val="35000"/>
                </a:schemeClr>
              </a:solidFill>
              <a:effectLst/>
              <a:latin typeface="Milligram" pitchFamily="2" charset="0"/>
            </a:rPr>
            <a:t> </a:t>
          </a:r>
        </a:p>
        <a:p>
          <a:endParaRPr lang="en-US" sz="1100" b="1" i="0" u="none" strike="noStrike" baseline="30000">
            <a:solidFill>
              <a:schemeClr val="tx1">
                <a:lumMod val="65000"/>
                <a:lumOff val="35000"/>
              </a:schemeClr>
            </a:solidFill>
            <a:effectLst/>
            <a:latin typeface="Milligram" pitchFamily="2" charset="0"/>
            <a:ea typeface="+mn-ea"/>
            <a:cs typeface="+mn-cs"/>
          </a:endParaRPr>
        </a:p>
        <a:p>
          <a:r>
            <a:rPr lang="en-US" sz="1100" b="1" i="0" u="none" strike="noStrike" baseline="30000">
              <a:solidFill>
                <a:schemeClr val="tx1">
                  <a:lumMod val="65000"/>
                  <a:lumOff val="35000"/>
                </a:schemeClr>
              </a:solidFill>
              <a:effectLst/>
              <a:latin typeface="Milligram" pitchFamily="2" charset="0"/>
              <a:ea typeface="+mn-ea"/>
              <a:cs typeface="+mn-cs"/>
            </a:rPr>
            <a:t>8</a:t>
          </a:r>
          <a:r>
            <a:rPr lang="en-US" sz="1100" b="1" i="0" u="none" strike="noStrike">
              <a:solidFill>
                <a:schemeClr val="tx1">
                  <a:lumMod val="65000"/>
                  <a:lumOff val="35000"/>
                </a:schemeClr>
              </a:solidFill>
              <a:effectLst/>
              <a:latin typeface="Milligram" pitchFamily="2" charset="0"/>
              <a:ea typeface="+mn-ea"/>
              <a:cs typeface="+mn-cs"/>
            </a:rPr>
            <a:t>Relativities</a:t>
          </a:r>
          <a:r>
            <a:rPr lang="en-US" sz="1100" b="0" i="0" u="none" strike="noStrike">
              <a:solidFill>
                <a:schemeClr val="tx1">
                  <a:lumMod val="65000"/>
                  <a:lumOff val="35000"/>
                </a:schemeClr>
              </a:solidFill>
              <a:effectLst/>
              <a:latin typeface="Milligram" pitchFamily="2" charset="0"/>
              <a:ea typeface="+mn-ea"/>
              <a:cs typeface="+mn-cs"/>
            </a:rPr>
            <a:t>: Unit-type factors used to adjust rates by room/unit type based on the DHCS Transitional Rent (TR) Payment Methodology.</a:t>
          </a:r>
          <a:r>
            <a:rPr lang="en-US">
              <a:solidFill>
                <a:schemeClr val="tx1">
                  <a:lumMod val="65000"/>
                  <a:lumOff val="35000"/>
                </a:schemeClr>
              </a:solidFill>
              <a:effectLst/>
              <a:latin typeface="Milligram" pitchFamily="2" charset="0"/>
            </a:rPr>
            <a:t> </a:t>
          </a:r>
        </a:p>
        <a:p>
          <a:endParaRPr lang="en-US" sz="1100" b="1" i="0" u="none" strike="noStrike" baseline="30000">
            <a:solidFill>
              <a:schemeClr val="tx1">
                <a:lumMod val="65000"/>
                <a:lumOff val="35000"/>
              </a:schemeClr>
            </a:solidFill>
            <a:effectLst/>
            <a:latin typeface="Milligram" pitchFamily="2" charset="0"/>
            <a:ea typeface="+mn-ea"/>
            <a:cs typeface="+mn-cs"/>
          </a:endParaRPr>
        </a:p>
        <a:p>
          <a:r>
            <a:rPr lang="en-US" sz="1100" b="1" i="0" u="none" strike="noStrike" baseline="30000">
              <a:solidFill>
                <a:schemeClr val="tx1">
                  <a:lumMod val="65000"/>
                  <a:lumOff val="35000"/>
                </a:schemeClr>
              </a:solidFill>
              <a:effectLst/>
              <a:latin typeface="Milligram" pitchFamily="2" charset="0"/>
              <a:ea typeface="+mn-ea"/>
              <a:cs typeface="+mn-cs"/>
            </a:rPr>
            <a:t>9</a:t>
          </a:r>
          <a:r>
            <a:rPr lang="en-US" sz="1100" b="1" i="0" u="none" strike="noStrike">
              <a:solidFill>
                <a:schemeClr val="tx1">
                  <a:lumMod val="65000"/>
                  <a:lumOff val="35000"/>
                </a:schemeClr>
              </a:solidFill>
              <a:effectLst/>
              <a:latin typeface="Milligram" pitchFamily="2" charset="0"/>
              <a:ea typeface="+mn-ea"/>
              <a:cs typeface="+mn-cs"/>
            </a:rPr>
            <a:t>Expense Adjustment:</a:t>
          </a:r>
          <a:r>
            <a:rPr lang="en-US" sz="1100" b="0" i="0" u="none" strike="noStrike">
              <a:solidFill>
                <a:schemeClr val="tx1">
                  <a:lumMod val="65000"/>
                  <a:lumOff val="35000"/>
                </a:schemeClr>
              </a:solidFill>
              <a:effectLst/>
              <a:latin typeface="Milligram" pitchFamily="2" charset="0"/>
              <a:ea typeface="+mn-ea"/>
              <a:cs typeface="+mn-cs"/>
            </a:rPr>
            <a:t> A manual increase or decrease applied to expenses in the rate calculation to reflect known cost changes or other adjustments not captured elsewhere in the workbook.</a:t>
          </a:r>
          <a:r>
            <a:rPr lang="en-US">
              <a:solidFill>
                <a:schemeClr val="tx1">
                  <a:lumMod val="65000"/>
                  <a:lumOff val="35000"/>
                </a:schemeClr>
              </a:solidFill>
              <a:effectLst/>
              <a:latin typeface="Milligram" pitchFamily="2" charset="0"/>
            </a:rPr>
            <a:t> </a:t>
          </a:r>
        </a:p>
        <a:p>
          <a:endParaRPr lang="en-US" sz="1100" b="1" i="0" u="none" strike="noStrike" baseline="30000">
            <a:solidFill>
              <a:schemeClr val="tx1">
                <a:lumMod val="65000"/>
                <a:lumOff val="35000"/>
              </a:schemeClr>
            </a:solidFill>
            <a:effectLst/>
            <a:latin typeface="Milligram" pitchFamily="2" charset="0"/>
            <a:ea typeface="+mn-ea"/>
            <a:cs typeface="+mn-cs"/>
          </a:endParaRPr>
        </a:p>
        <a:p>
          <a:r>
            <a:rPr lang="en-US" sz="1100" b="1" i="0" u="none" strike="noStrike" baseline="30000">
              <a:solidFill>
                <a:schemeClr val="tx1">
                  <a:lumMod val="65000"/>
                  <a:lumOff val="35000"/>
                </a:schemeClr>
              </a:solidFill>
              <a:effectLst/>
              <a:latin typeface="Milligram" pitchFamily="2" charset="0"/>
              <a:ea typeface="+mn-ea"/>
              <a:cs typeface="+mn-cs"/>
            </a:rPr>
            <a:t>10</a:t>
          </a:r>
          <a:r>
            <a:rPr lang="en-US" sz="1100" b="1" i="0" u="none" strike="noStrike">
              <a:solidFill>
                <a:schemeClr val="tx1">
                  <a:lumMod val="65000"/>
                  <a:lumOff val="35000"/>
                </a:schemeClr>
              </a:solidFill>
              <a:effectLst/>
              <a:latin typeface="Milligram" pitchFamily="2" charset="0"/>
              <a:ea typeface="+mn-ea"/>
              <a:cs typeface="+mn-cs"/>
            </a:rPr>
            <a:t>Occupancy Adjustment</a:t>
          </a:r>
          <a:r>
            <a:rPr lang="en-US" sz="1100" b="0" i="0" u="none" strike="noStrike">
              <a:solidFill>
                <a:schemeClr val="tx1">
                  <a:lumMod val="65000"/>
                  <a:lumOff val="35000"/>
                </a:schemeClr>
              </a:solidFill>
              <a:effectLst/>
              <a:latin typeface="Milligram" pitchFamily="2" charset="0"/>
              <a:ea typeface="+mn-ea"/>
              <a:cs typeface="+mn-cs"/>
            </a:rPr>
            <a:t>: A manual increase or decrease applied in the rate calculation to reflect expected occupancy changes, vacancy, or other occupancy-related assumptions not captured elsewhere in the workbook.</a:t>
          </a:r>
          <a:r>
            <a:rPr lang="en-US">
              <a:solidFill>
                <a:schemeClr val="tx1">
                  <a:lumMod val="65000"/>
                  <a:lumOff val="35000"/>
                </a:schemeClr>
              </a:solidFill>
              <a:effectLst/>
              <a:latin typeface="Milligram" pitchFamily="2" charset="0"/>
            </a:rPr>
            <a:t> </a:t>
          </a:r>
          <a:endParaRPr lang="en-US" sz="1100">
            <a:solidFill>
              <a:schemeClr val="tx1">
                <a:lumMod val="65000"/>
                <a:lumOff val="35000"/>
              </a:schemeClr>
            </a:solidFill>
            <a:latin typeface="Milligram" pitchFamily="2" charset="0"/>
          </a:endParaRPr>
        </a:p>
      </xdr:txBody>
    </xdr:sp>
    <xdr:clientData/>
  </xdr:twoCellAnchor>
  <xdr:twoCellAnchor>
    <xdr:from>
      <xdr:col>9</xdr:col>
      <xdr:colOff>0</xdr:colOff>
      <xdr:row>5</xdr:row>
      <xdr:rowOff>8945</xdr:rowOff>
    </xdr:from>
    <xdr:to>
      <xdr:col>14</xdr:col>
      <xdr:colOff>979252</xdr:colOff>
      <xdr:row>16</xdr:row>
      <xdr:rowOff>182217</xdr:rowOff>
    </xdr:to>
    <xdr:sp macro="" textlink="">
      <xdr:nvSpPr>
        <xdr:cNvPr id="14" name="TextBox 13">
          <a:extLst>
            <a:ext uri="{FF2B5EF4-FFF2-40B4-BE49-F238E27FC236}">
              <a16:creationId xmlns:a16="http://schemas.microsoft.com/office/drawing/2014/main" id="{0C295038-3157-4225-B7C9-8EE21FAAF9D0}"/>
            </a:ext>
          </a:extLst>
        </xdr:cNvPr>
        <xdr:cNvSpPr txBox="1"/>
      </xdr:nvSpPr>
      <xdr:spPr>
        <a:xfrm>
          <a:off x="9723783" y="1168510"/>
          <a:ext cx="6652839" cy="245099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a:solidFill>
                <a:schemeClr val="tx1">
                  <a:lumMod val="65000"/>
                  <a:lumOff val="35000"/>
                </a:schemeClr>
              </a:solidFill>
              <a:effectLst/>
              <a:latin typeface="Milligram" pitchFamily="2" charset="0"/>
              <a:ea typeface="+mn-ea"/>
              <a:cs typeface="+mn-cs"/>
            </a:rPr>
            <a:t>1. Review the calculation assumptions in the light pink cells.</a:t>
          </a:r>
        </a:p>
        <a:p>
          <a:endParaRPr lang="en-US" sz="1100" b="0" i="0" u="none" strike="noStrike">
            <a:solidFill>
              <a:schemeClr val="tx1">
                <a:lumMod val="65000"/>
                <a:lumOff val="35000"/>
              </a:schemeClr>
            </a:solidFill>
            <a:effectLst/>
            <a:latin typeface="Milligram" pitchFamily="2" charset="0"/>
            <a:ea typeface="+mn-ea"/>
            <a:cs typeface="+mn-cs"/>
          </a:endParaRPr>
        </a:p>
        <a:p>
          <a:r>
            <a:rPr lang="en-US" sz="1100" b="0" i="0" u="none" strike="noStrike">
              <a:solidFill>
                <a:schemeClr val="tx1">
                  <a:lumMod val="65000"/>
                  <a:lumOff val="35000"/>
                </a:schemeClr>
              </a:solidFill>
              <a:effectLst/>
              <a:latin typeface="Milligram" pitchFamily="2" charset="0"/>
              <a:ea typeface="+mn-ea"/>
              <a:cs typeface="+mn-cs"/>
            </a:rPr>
            <a:t>2. Update only the editable assumptions fields, if needed.</a:t>
          </a:r>
        </a:p>
        <a:p>
          <a:endParaRPr lang="en-US" sz="1100" b="0" i="0" u="none" strike="noStrike">
            <a:solidFill>
              <a:schemeClr val="tx1">
                <a:lumMod val="65000"/>
                <a:lumOff val="35000"/>
              </a:schemeClr>
            </a:solidFill>
            <a:effectLst/>
            <a:latin typeface="Milligram" pitchFamily="2" charset="0"/>
            <a:ea typeface="+mn-ea"/>
            <a:cs typeface="+mn-cs"/>
          </a:endParaRPr>
        </a:p>
        <a:p>
          <a:r>
            <a:rPr lang="en-US" sz="1100" b="0" i="0" u="none" strike="noStrike">
              <a:solidFill>
                <a:schemeClr val="tx1">
                  <a:lumMod val="65000"/>
                  <a:lumOff val="35000"/>
                </a:schemeClr>
              </a:solidFill>
              <a:effectLst/>
              <a:latin typeface="Milligram" pitchFamily="2" charset="0"/>
              <a:ea typeface="+mn-ea"/>
              <a:cs typeface="+mn-cs"/>
            </a:rPr>
            <a:t>3. Confirm that the site groupings, allocation percentages, and utilization values below appear reasonable based on prior tabs.</a:t>
          </a:r>
          <a:r>
            <a:rPr lang="en-US">
              <a:solidFill>
                <a:schemeClr val="tx1">
                  <a:lumMod val="65000"/>
                  <a:lumOff val="35000"/>
                </a:schemeClr>
              </a:solidFill>
              <a:effectLst/>
              <a:latin typeface="Milligram" pitchFamily="2" charset="0"/>
            </a:rPr>
            <a:t> </a:t>
          </a:r>
        </a:p>
        <a:p>
          <a:endParaRPr lang="en-US" sz="1100" b="0" i="0" u="none" strike="noStrike">
            <a:solidFill>
              <a:schemeClr val="tx1">
                <a:lumMod val="65000"/>
                <a:lumOff val="35000"/>
              </a:schemeClr>
            </a:solidFill>
            <a:effectLst/>
            <a:latin typeface="Milligram" pitchFamily="2" charset="0"/>
            <a:ea typeface="+mn-ea"/>
            <a:cs typeface="+mn-cs"/>
          </a:endParaRPr>
        </a:p>
        <a:p>
          <a:r>
            <a:rPr lang="en-US" sz="1100" b="0" i="0" u="none" strike="noStrike">
              <a:solidFill>
                <a:schemeClr val="tx1">
                  <a:lumMod val="65000"/>
                  <a:lumOff val="35000"/>
                </a:schemeClr>
              </a:solidFill>
              <a:effectLst/>
              <a:latin typeface="Milligram" pitchFamily="2" charset="0"/>
              <a:ea typeface="+mn-ea"/>
              <a:cs typeface="+mn-cs"/>
            </a:rPr>
            <a:t>4. Review the calculated site-level expenses and rate outputs.</a:t>
          </a:r>
        </a:p>
        <a:p>
          <a:endParaRPr lang="en-US" sz="1100" b="0" i="0" u="none" strike="noStrike">
            <a:solidFill>
              <a:schemeClr val="tx1">
                <a:lumMod val="65000"/>
                <a:lumOff val="35000"/>
              </a:schemeClr>
            </a:solidFill>
            <a:effectLst/>
            <a:latin typeface="Milligram" pitchFamily="2" charset="0"/>
            <a:ea typeface="+mn-ea"/>
            <a:cs typeface="+mn-cs"/>
          </a:endParaRPr>
        </a:p>
        <a:p>
          <a:r>
            <a:rPr lang="en-US" sz="1100" b="0" i="0" u="none" strike="noStrike">
              <a:solidFill>
                <a:schemeClr val="tx1">
                  <a:lumMod val="65000"/>
                  <a:lumOff val="35000"/>
                </a:schemeClr>
              </a:solidFill>
              <a:effectLst/>
              <a:latin typeface="Milligram" pitchFamily="2" charset="0"/>
              <a:ea typeface="+mn-ea"/>
              <a:cs typeface="+mn-cs"/>
            </a:rPr>
            <a:t>5. Refer to the teal notes throughout the rate setting calculation table for additional guidance and explanation of key assumptions, calculations, and outputs.</a:t>
          </a:r>
        </a:p>
        <a:p>
          <a:endParaRPr lang="en-US" sz="1100" b="0" i="0" u="none" strike="noStrike">
            <a:solidFill>
              <a:schemeClr val="tx1">
                <a:lumMod val="65000"/>
                <a:lumOff val="35000"/>
              </a:schemeClr>
            </a:solidFill>
            <a:effectLst/>
            <a:latin typeface="Milligram" pitchFamily="2" charset="0"/>
            <a:ea typeface="+mn-ea"/>
            <a:cs typeface="+mn-cs"/>
          </a:endParaRPr>
        </a:p>
        <a:p>
          <a:r>
            <a:rPr lang="en-US" sz="1100" b="0" i="0" u="none" strike="noStrike">
              <a:solidFill>
                <a:schemeClr val="tx1">
                  <a:lumMod val="65000"/>
                  <a:lumOff val="35000"/>
                </a:schemeClr>
              </a:solidFill>
              <a:effectLst/>
              <a:latin typeface="Milligram" pitchFamily="2" charset="0"/>
              <a:ea typeface="+mn-ea"/>
              <a:cs typeface="+mn-cs"/>
            </a:rPr>
            <a:t>6. Do not overwrite formula cells.</a:t>
          </a:r>
          <a:endParaRPr lang="en-US" sz="1100">
            <a:solidFill>
              <a:schemeClr val="tx1">
                <a:lumMod val="65000"/>
                <a:lumOff val="35000"/>
              </a:schemeClr>
            </a:solidFill>
            <a:latin typeface="Milligram" pitchFamily="2" charset="0"/>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14</xdr:col>
      <xdr:colOff>107671</xdr:colOff>
      <xdr:row>72</xdr:row>
      <xdr:rowOff>140804</xdr:rowOff>
    </xdr:from>
    <xdr:to>
      <xdr:col>16</xdr:col>
      <xdr:colOff>828674</xdr:colOff>
      <xdr:row>77</xdr:row>
      <xdr:rowOff>175846</xdr:rowOff>
    </xdr:to>
    <xdr:sp macro="" textlink="">
      <xdr:nvSpPr>
        <xdr:cNvPr id="2" name="TextBox 1">
          <a:extLst>
            <a:ext uri="{FF2B5EF4-FFF2-40B4-BE49-F238E27FC236}">
              <a16:creationId xmlns:a16="http://schemas.microsoft.com/office/drawing/2014/main" id="{2FFB0C58-81BA-4A3E-9A28-7439318CE94E}"/>
            </a:ext>
          </a:extLst>
        </xdr:cNvPr>
        <xdr:cNvSpPr txBox="1"/>
      </xdr:nvSpPr>
      <xdr:spPr>
        <a:xfrm>
          <a:off x="14176096" y="14256854"/>
          <a:ext cx="2245003" cy="9875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a:solidFill>
                <a:srgbClr val="0F6775"/>
              </a:solidFill>
              <a:latin typeface="Milligram"/>
            </a:rPr>
            <a:t>← These are the rates that would result if each site's rate were based solely on its own costs and </a:t>
          </a:r>
          <a:r>
            <a:rPr lang="en-US" sz="1100" b="0" baseline="0">
              <a:solidFill>
                <a:srgbClr val="0F6775"/>
              </a:solidFill>
              <a:latin typeface="Milligram"/>
            </a:rPr>
            <a:t>utilization</a:t>
          </a:r>
          <a:endParaRPr lang="en-US" sz="1100" b="0">
            <a:solidFill>
              <a:srgbClr val="0F6775"/>
            </a:solidFill>
            <a:latin typeface="Milligram"/>
          </a:endParaRPr>
        </a:p>
      </xdr:txBody>
    </xdr:sp>
    <xdr:clientData/>
  </xdr:twoCellAnchor>
  <xdr:twoCellAnchor>
    <xdr:from>
      <xdr:col>7</xdr:col>
      <xdr:colOff>178491</xdr:colOff>
      <xdr:row>91</xdr:row>
      <xdr:rowOff>104775</xdr:rowOff>
    </xdr:from>
    <xdr:to>
      <xdr:col>9</xdr:col>
      <xdr:colOff>304800</xdr:colOff>
      <xdr:row>96</xdr:row>
      <xdr:rowOff>126310</xdr:rowOff>
    </xdr:to>
    <xdr:sp macro="" textlink="">
      <xdr:nvSpPr>
        <xdr:cNvPr id="3" name="TextBox 2">
          <a:extLst>
            <a:ext uri="{FF2B5EF4-FFF2-40B4-BE49-F238E27FC236}">
              <a16:creationId xmlns:a16="http://schemas.microsoft.com/office/drawing/2014/main" id="{11324504-4B9A-45F6-B546-CECF1F9916CE}"/>
            </a:ext>
          </a:extLst>
        </xdr:cNvPr>
        <xdr:cNvSpPr txBox="1"/>
      </xdr:nvSpPr>
      <xdr:spPr>
        <a:xfrm>
          <a:off x="7846116" y="17754600"/>
          <a:ext cx="2088459" cy="9264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a:solidFill>
                <a:srgbClr val="0F6775"/>
              </a:solidFill>
              <a:effectLst/>
              <a:latin typeface="Milligram"/>
              <a:ea typeface="+mn-ea"/>
              <a:cs typeface="+mn-cs"/>
            </a:rPr>
            <a:t>←</a:t>
          </a:r>
          <a:r>
            <a:rPr lang="en-US" sz="1100" b="0">
              <a:solidFill>
                <a:schemeClr val="dk1"/>
              </a:solidFill>
              <a:effectLst/>
              <a:latin typeface="+mn-lt"/>
              <a:ea typeface="+mn-ea"/>
              <a:cs typeface="+mn-cs"/>
            </a:rPr>
            <a:t> </a:t>
          </a:r>
          <a:r>
            <a:rPr lang="en-US" sz="1100" b="0">
              <a:solidFill>
                <a:srgbClr val="0F6775"/>
              </a:solidFill>
              <a:latin typeface="Milligram"/>
            </a:rPr>
            <a:t>These are the rates that would result if each group's rate were based on the group's combined costs and utilization</a:t>
          </a:r>
        </a:p>
      </xdr:txBody>
    </xdr:sp>
    <xdr:clientData/>
  </xdr:twoCellAnchor>
  <xdr:twoCellAnchor>
    <xdr:from>
      <xdr:col>14</xdr:col>
      <xdr:colOff>304800</xdr:colOff>
      <xdr:row>123</xdr:row>
      <xdr:rowOff>79099</xdr:rowOff>
    </xdr:from>
    <xdr:to>
      <xdr:col>16</xdr:col>
      <xdr:colOff>244186</xdr:colOff>
      <xdr:row>125</xdr:row>
      <xdr:rowOff>21121</xdr:rowOff>
    </xdr:to>
    <xdr:sp macro="" textlink="">
      <xdr:nvSpPr>
        <xdr:cNvPr id="7" name="TextBox 276">
          <a:extLst>
            <a:ext uri="{FF2B5EF4-FFF2-40B4-BE49-F238E27FC236}">
              <a16:creationId xmlns:a16="http://schemas.microsoft.com/office/drawing/2014/main" id="{19D575E5-6524-4230-AB65-86968F017FA2}"/>
            </a:ext>
          </a:extLst>
        </xdr:cNvPr>
        <xdr:cNvSpPr txBox="1"/>
      </xdr:nvSpPr>
      <xdr:spPr>
        <a:xfrm>
          <a:off x="14373225" y="22920049"/>
          <a:ext cx="1463386" cy="3039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a:solidFill>
                <a:srgbClr val="0F6775"/>
              </a:solidFill>
              <a:effectLst/>
              <a:latin typeface="Milligram"/>
              <a:ea typeface="+mn-ea"/>
              <a:cs typeface="+mn-cs"/>
            </a:rPr>
            <a:t>←</a:t>
          </a:r>
          <a:r>
            <a:rPr lang="en-US" sz="1100" b="0">
              <a:solidFill>
                <a:schemeClr val="dk1"/>
              </a:solidFill>
              <a:effectLst/>
              <a:latin typeface="+mn-lt"/>
              <a:ea typeface="+mn-ea"/>
              <a:cs typeface="+mn-cs"/>
            </a:rPr>
            <a:t> </a:t>
          </a:r>
          <a:r>
            <a:rPr lang="en-US" sz="1100" b="0">
              <a:solidFill>
                <a:srgbClr val="0F6775"/>
              </a:solidFill>
              <a:latin typeface="Milligram"/>
            </a:rPr>
            <a:t>Monthly Rates / 28</a:t>
          </a:r>
        </a:p>
      </xdr:txBody>
    </xdr:sp>
    <xdr:clientData/>
  </xdr:twoCellAnchor>
  <xdr:twoCellAnchor>
    <xdr:from>
      <xdr:col>7</xdr:col>
      <xdr:colOff>223630</xdr:colOff>
      <xdr:row>82</xdr:row>
      <xdr:rowOff>9525</xdr:rowOff>
    </xdr:from>
    <xdr:to>
      <xdr:col>9</xdr:col>
      <xdr:colOff>85725</xdr:colOff>
      <xdr:row>86</xdr:row>
      <xdr:rowOff>104775</xdr:rowOff>
    </xdr:to>
    <xdr:sp macro="" textlink="">
      <xdr:nvSpPr>
        <xdr:cNvPr id="8" name="TextBox 2">
          <a:extLst>
            <a:ext uri="{FF2B5EF4-FFF2-40B4-BE49-F238E27FC236}">
              <a16:creationId xmlns:a16="http://schemas.microsoft.com/office/drawing/2014/main" id="{8C17AEA7-54D3-4086-9A4A-1C71DC5391C1}"/>
            </a:ext>
          </a:extLst>
        </xdr:cNvPr>
        <xdr:cNvSpPr txBox="1"/>
      </xdr:nvSpPr>
      <xdr:spPr>
        <a:xfrm>
          <a:off x="7891255" y="16163925"/>
          <a:ext cx="1824245" cy="8191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a:solidFill>
                <a:srgbClr val="0F6775"/>
              </a:solidFill>
              <a:effectLst/>
              <a:latin typeface="Milligram"/>
              <a:ea typeface="+mn-ea"/>
              <a:cs typeface="+mn-cs"/>
            </a:rPr>
            <a:t>← </a:t>
          </a:r>
          <a:r>
            <a:rPr lang="en-US" sz="1100" b="0">
              <a:solidFill>
                <a:srgbClr val="0F6775"/>
              </a:solidFill>
              <a:latin typeface="Milligram"/>
            </a:rPr>
            <a:t>This</a:t>
          </a:r>
          <a:r>
            <a:rPr lang="en-US" sz="1100" b="0" baseline="0">
              <a:solidFill>
                <a:srgbClr val="0F6775"/>
              </a:solidFill>
              <a:latin typeface="Milligram"/>
            </a:rPr>
            <a:t> section consolidates the data above into group-level totals</a:t>
          </a:r>
          <a:endParaRPr lang="en-US" sz="1100" b="0">
            <a:solidFill>
              <a:srgbClr val="0F6775"/>
            </a:solidFill>
            <a:latin typeface="Milligram"/>
          </a:endParaRPr>
        </a:p>
      </xdr:txBody>
    </xdr:sp>
    <xdr:clientData/>
  </xdr:twoCellAnchor>
  <xdr:twoCellAnchor>
    <xdr:from>
      <xdr:col>14</xdr:col>
      <xdr:colOff>224458</xdr:colOff>
      <xdr:row>100</xdr:row>
      <xdr:rowOff>114300</xdr:rowOff>
    </xdr:from>
    <xdr:to>
      <xdr:col>16</xdr:col>
      <xdr:colOff>781050</xdr:colOff>
      <xdr:row>105</xdr:row>
      <xdr:rowOff>136665</xdr:rowOff>
    </xdr:to>
    <xdr:sp macro="" textlink="">
      <xdr:nvSpPr>
        <xdr:cNvPr id="9" name="TextBox 2">
          <a:extLst>
            <a:ext uri="{FF2B5EF4-FFF2-40B4-BE49-F238E27FC236}">
              <a16:creationId xmlns:a16="http://schemas.microsoft.com/office/drawing/2014/main" id="{ED9E4253-18D0-4988-B46B-33C6EB788133}"/>
            </a:ext>
          </a:extLst>
        </xdr:cNvPr>
        <xdr:cNvSpPr txBox="1"/>
      </xdr:nvSpPr>
      <xdr:spPr>
        <a:xfrm>
          <a:off x="14292883" y="19640550"/>
          <a:ext cx="2080592" cy="9272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a:solidFill>
                <a:srgbClr val="0F6775"/>
              </a:solidFill>
              <a:effectLst/>
              <a:latin typeface="Milligram"/>
              <a:ea typeface="+mn-ea"/>
              <a:cs typeface="+mn-cs"/>
            </a:rPr>
            <a:t>← </a:t>
          </a:r>
          <a:r>
            <a:rPr lang="en-US" sz="1100" b="0">
              <a:solidFill>
                <a:srgbClr val="0F6775"/>
              </a:solidFill>
              <a:latin typeface="Milligram"/>
            </a:rPr>
            <a:t>These are the same rates shown above, presented at the</a:t>
          </a:r>
          <a:r>
            <a:rPr lang="en-US" sz="1100" b="0" baseline="0">
              <a:solidFill>
                <a:srgbClr val="0F6775"/>
              </a:solidFill>
              <a:latin typeface="Milligram"/>
            </a:rPr>
            <a:t> site level in preparation for the next step</a:t>
          </a:r>
        </a:p>
      </xdr:txBody>
    </xdr:sp>
    <xdr:clientData/>
  </xdr:twoCellAnchor>
  <xdr:twoCellAnchor>
    <xdr:from>
      <xdr:col>14</xdr:col>
      <xdr:colOff>273325</xdr:colOff>
      <xdr:row>116</xdr:row>
      <xdr:rowOff>49695</xdr:rowOff>
    </xdr:from>
    <xdr:to>
      <xdr:col>17</xdr:col>
      <xdr:colOff>47625</xdr:colOff>
      <xdr:row>121</xdr:row>
      <xdr:rowOff>2197</xdr:rowOff>
    </xdr:to>
    <xdr:sp macro="" textlink="">
      <xdr:nvSpPr>
        <xdr:cNvPr id="10" name="TextBox 2">
          <a:extLst>
            <a:ext uri="{FF2B5EF4-FFF2-40B4-BE49-F238E27FC236}">
              <a16:creationId xmlns:a16="http://schemas.microsoft.com/office/drawing/2014/main" id="{A6805346-2242-4649-805C-A5295BEE68A8}"/>
            </a:ext>
          </a:extLst>
        </xdr:cNvPr>
        <xdr:cNvSpPr txBox="1"/>
      </xdr:nvSpPr>
      <xdr:spPr>
        <a:xfrm>
          <a:off x="14341750" y="21423795"/>
          <a:ext cx="2136500" cy="8573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a:solidFill>
                <a:srgbClr val="0F6775"/>
              </a:solidFill>
              <a:effectLst/>
              <a:latin typeface="Milligram"/>
              <a:ea typeface="+mn-ea"/>
              <a:cs typeface="+mn-cs"/>
            </a:rPr>
            <a:t>←</a:t>
          </a:r>
          <a:r>
            <a:rPr lang="en-US" sz="1100" b="0">
              <a:solidFill>
                <a:schemeClr val="dk1"/>
              </a:solidFill>
              <a:effectLst/>
              <a:latin typeface="+mn-lt"/>
              <a:ea typeface="+mn-ea"/>
              <a:cs typeface="+mn-cs"/>
            </a:rPr>
            <a:t> </a:t>
          </a:r>
          <a:r>
            <a:rPr lang="en-US" sz="1100" b="0">
              <a:solidFill>
                <a:srgbClr val="0F6775"/>
              </a:solidFill>
              <a:latin typeface="Milligram"/>
            </a:rPr>
            <a:t>These rates adjust the rates above</a:t>
          </a:r>
          <a:r>
            <a:rPr lang="en-US" sz="1100" b="0" baseline="0">
              <a:solidFill>
                <a:srgbClr val="0F6775"/>
              </a:solidFill>
              <a:latin typeface="Milligram"/>
            </a:rPr>
            <a:t> based on cost-of-living by ZIP code</a:t>
          </a:r>
          <a:endParaRPr lang="en-US" sz="1100" b="0">
            <a:solidFill>
              <a:srgbClr val="0F6775"/>
            </a:solidFill>
            <a:latin typeface="Milligram"/>
          </a:endParaRPr>
        </a:p>
      </xdr:txBody>
    </xdr:sp>
    <xdr:clientData/>
  </xdr:twoCellAnchor>
  <xdr:twoCellAnchor>
    <xdr:from>
      <xdr:col>9</xdr:col>
      <xdr:colOff>123825</xdr:colOff>
      <xdr:row>25</xdr:row>
      <xdr:rowOff>85725</xdr:rowOff>
    </xdr:from>
    <xdr:to>
      <xdr:col>13</xdr:col>
      <xdr:colOff>72736</xdr:colOff>
      <xdr:row>29</xdr:row>
      <xdr:rowOff>9526</xdr:rowOff>
    </xdr:to>
    <xdr:grpSp>
      <xdr:nvGrpSpPr>
        <xdr:cNvPr id="4" name="Group 9">
          <a:extLst>
            <a:ext uri="{FF2B5EF4-FFF2-40B4-BE49-F238E27FC236}">
              <a16:creationId xmlns:a16="http://schemas.microsoft.com/office/drawing/2014/main" id="{A9D77709-5052-4B30-B799-0AC6BEAA894F}"/>
            </a:ext>
          </a:extLst>
        </xdr:cNvPr>
        <xdr:cNvGrpSpPr/>
      </xdr:nvGrpSpPr>
      <xdr:grpSpPr>
        <a:xfrm>
          <a:off x="7800975" y="5200650"/>
          <a:ext cx="3416011" cy="647701"/>
          <a:chOff x="136814" y="2209800"/>
          <a:chExt cx="2606386" cy="685801"/>
        </a:xfrm>
      </xdr:grpSpPr>
      <xdr:grpSp>
        <xdr:nvGrpSpPr>
          <xdr:cNvPr id="5" name="Group 7">
            <a:extLst>
              <a:ext uri="{FF2B5EF4-FFF2-40B4-BE49-F238E27FC236}">
                <a16:creationId xmlns:a16="http://schemas.microsoft.com/office/drawing/2014/main" id="{9B3B8080-CB42-410E-2066-4EBF8315A66B}"/>
              </a:ext>
            </a:extLst>
          </xdr:cNvPr>
          <xdr:cNvGrpSpPr/>
        </xdr:nvGrpSpPr>
        <xdr:grpSpPr>
          <a:xfrm>
            <a:off x="136814" y="2209800"/>
            <a:ext cx="2606386" cy="685801"/>
            <a:chOff x="3939887" y="988580"/>
            <a:chExt cx="1982932" cy="329046"/>
          </a:xfrm>
        </xdr:grpSpPr>
        <xdr:sp macro="" textlink="">
          <xdr:nvSpPr>
            <xdr:cNvPr id="11" name="TextBox 10">
              <a:extLst>
                <a:ext uri="{FF2B5EF4-FFF2-40B4-BE49-F238E27FC236}">
                  <a16:creationId xmlns:a16="http://schemas.microsoft.com/office/drawing/2014/main" id="{E13BF31A-86DF-1932-1F77-1B4E98370671}"/>
                </a:ext>
              </a:extLst>
            </xdr:cNvPr>
            <xdr:cNvSpPr txBox="1"/>
          </xdr:nvSpPr>
          <xdr:spPr>
            <a:xfrm>
              <a:off x="3939887" y="988580"/>
              <a:ext cx="1982932" cy="3290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       </a:t>
              </a:r>
              <a:r>
                <a:rPr lang="en-US" sz="900">
                  <a:latin typeface="Milligram"/>
                </a:rPr>
                <a:t>   </a:t>
              </a:r>
              <a:r>
                <a:rPr lang="en-US" sz="900">
                  <a:solidFill>
                    <a:schemeClr val="tx1">
                      <a:lumMod val="65000"/>
                      <a:lumOff val="35000"/>
                    </a:schemeClr>
                  </a:solidFill>
                  <a:latin typeface="Milligram"/>
                </a:rPr>
                <a:t>Light</a:t>
              </a:r>
              <a:r>
                <a:rPr lang="en-US" sz="900" baseline="0">
                  <a:solidFill>
                    <a:schemeClr val="tx1">
                      <a:lumMod val="65000"/>
                      <a:lumOff val="35000"/>
                    </a:schemeClr>
                  </a:solidFill>
                  <a:latin typeface="Milligram"/>
                </a:rPr>
                <a:t> Blue</a:t>
              </a:r>
              <a:r>
                <a:rPr lang="en-US" sz="900">
                  <a:solidFill>
                    <a:schemeClr val="tx1">
                      <a:lumMod val="65000"/>
                      <a:lumOff val="35000"/>
                    </a:schemeClr>
                  </a:solidFill>
                  <a:latin typeface="Milligram"/>
                </a:rPr>
                <a:t> = Housing Provider Required Input</a:t>
              </a:r>
            </a:p>
            <a:p>
              <a:endParaRPr lang="en-US" sz="900">
                <a:solidFill>
                  <a:schemeClr val="tx1">
                    <a:lumMod val="65000"/>
                    <a:lumOff val="35000"/>
                  </a:schemeClr>
                </a:solidFill>
                <a:latin typeface="Milligram"/>
              </a:endParaRPr>
            </a:p>
            <a:p>
              <a:r>
                <a:rPr lang="en-US" sz="900">
                  <a:solidFill>
                    <a:schemeClr val="tx1">
                      <a:lumMod val="65000"/>
                      <a:lumOff val="35000"/>
                    </a:schemeClr>
                  </a:solidFill>
                  <a:latin typeface="Milligram"/>
                </a:rPr>
                <a:t>           Light Pink = County Required Input</a:t>
              </a:r>
            </a:p>
            <a:p>
              <a:endParaRPr lang="en-US" sz="1100"/>
            </a:p>
          </xdr:txBody>
        </xdr:sp>
        <xdr:sp macro="" textlink="">
          <xdr:nvSpPr>
            <xdr:cNvPr id="12" name="Rectangle: Rounded Corners 11">
              <a:extLst>
                <a:ext uri="{FF2B5EF4-FFF2-40B4-BE49-F238E27FC236}">
                  <a16:creationId xmlns:a16="http://schemas.microsoft.com/office/drawing/2014/main" id="{CAF8ACFE-2205-B7F7-C77D-6087D2F1B679}"/>
                </a:ext>
              </a:extLst>
            </xdr:cNvPr>
            <xdr:cNvSpPr/>
          </xdr:nvSpPr>
          <xdr:spPr>
            <a:xfrm>
              <a:off x="3982248" y="1029952"/>
              <a:ext cx="155918" cy="63252"/>
            </a:xfrm>
            <a:prstGeom prst="roundRect">
              <a:avLst/>
            </a:prstGeom>
            <a:solidFill>
              <a:schemeClr val="accent1">
                <a:lumMod val="20000"/>
                <a:lumOff val="80000"/>
              </a:schemeClr>
            </a:solidFill>
            <a:ln>
              <a:solidFill>
                <a:schemeClr val="accent1">
                  <a:lumMod val="20000"/>
                  <a:lumOff val="80000"/>
                </a:schemeClr>
              </a:solidFill>
            </a:ln>
          </xdr:spPr>
          <xdr:style>
            <a:lnRef idx="2">
              <a:schemeClr val="accent3">
                <a:shade val="15000"/>
              </a:schemeClr>
            </a:lnRef>
            <a:fillRef idx="1">
              <a:schemeClr val="accent3"/>
            </a:fillRef>
            <a:effectRef idx="0">
              <a:schemeClr val="accent3"/>
            </a:effectRef>
            <a:fontRef idx="minor">
              <a:schemeClr val="lt1"/>
            </a:fontRef>
          </xdr:style>
          <xdr:txBody>
            <a:bodyPr vertOverflow="clip" horzOverflow="clip" rtlCol="0" anchor="t"/>
            <a:lstStyle/>
            <a:p>
              <a:pPr algn="l"/>
              <a:endParaRPr lang="en-US" sz="1100"/>
            </a:p>
          </xdr:txBody>
        </xdr:sp>
      </xdr:grpSp>
      <xdr:sp macro="" textlink="">
        <xdr:nvSpPr>
          <xdr:cNvPr id="6" name="Rectangle: Rounded Corners 8">
            <a:extLst>
              <a:ext uri="{FF2B5EF4-FFF2-40B4-BE49-F238E27FC236}">
                <a16:creationId xmlns:a16="http://schemas.microsoft.com/office/drawing/2014/main" id="{9CCBDF91-2B54-6869-55CD-F84F3C41F8F6}"/>
              </a:ext>
            </a:extLst>
          </xdr:cNvPr>
          <xdr:cNvSpPr/>
        </xdr:nvSpPr>
        <xdr:spPr>
          <a:xfrm>
            <a:off x="192973" y="2552700"/>
            <a:ext cx="204940" cy="131830"/>
          </a:xfrm>
          <a:prstGeom prst="roundRect">
            <a:avLst/>
          </a:prstGeom>
          <a:solidFill>
            <a:srgbClr val="FFCCCC"/>
          </a:solidFill>
          <a:ln>
            <a:solidFill>
              <a:srgbClr val="FFCCCC"/>
            </a:solidFill>
          </a:ln>
        </xdr:spPr>
        <xdr:style>
          <a:lnRef idx="2">
            <a:schemeClr val="accent3">
              <a:shade val="15000"/>
            </a:schemeClr>
          </a:lnRef>
          <a:fillRef idx="1">
            <a:schemeClr val="accent3"/>
          </a:fillRef>
          <a:effectRef idx="0">
            <a:schemeClr val="accent3"/>
          </a:effectRef>
          <a:fontRef idx="minor">
            <a:schemeClr val="lt1"/>
          </a:fontRef>
        </xdr:style>
        <xdr:txBody>
          <a:bodyPr vertOverflow="clip" horzOverflow="clip" rtlCol="0" anchor="t"/>
          <a:lstStyle/>
          <a:p>
            <a:pPr algn="l"/>
            <a:endParaRPr lang="en-US" sz="1100"/>
          </a:p>
        </xdr:txBody>
      </xdr:sp>
    </xdr:grpSp>
    <xdr:clientData/>
  </xdr:twoCellAnchor>
  <xdr:twoCellAnchor>
    <xdr:from>
      <xdr:col>2</xdr:col>
      <xdr:colOff>75174</xdr:colOff>
      <xdr:row>4</xdr:row>
      <xdr:rowOff>210869</xdr:rowOff>
    </xdr:from>
    <xdr:to>
      <xdr:col>8</xdr:col>
      <xdr:colOff>886557</xdr:colOff>
      <xdr:row>22</xdr:row>
      <xdr:rowOff>183173</xdr:rowOff>
    </xdr:to>
    <xdr:sp macro="" textlink="">
      <xdr:nvSpPr>
        <xdr:cNvPr id="13" name="TextBox 12">
          <a:extLst>
            <a:ext uri="{FF2B5EF4-FFF2-40B4-BE49-F238E27FC236}">
              <a16:creationId xmlns:a16="http://schemas.microsoft.com/office/drawing/2014/main" id="{FA514D5E-46A8-4DCC-9332-7CB0C8CE2E79}"/>
            </a:ext>
          </a:extLst>
        </xdr:cNvPr>
        <xdr:cNvSpPr txBox="1"/>
      </xdr:nvSpPr>
      <xdr:spPr>
        <a:xfrm>
          <a:off x="324289" y="1185350"/>
          <a:ext cx="7991768" cy="382626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u="none" strike="noStrike" baseline="30000">
              <a:solidFill>
                <a:schemeClr val="tx1">
                  <a:lumMod val="65000"/>
                  <a:lumOff val="35000"/>
                </a:schemeClr>
              </a:solidFill>
              <a:effectLst/>
              <a:latin typeface="Milligram" pitchFamily="2" charset="0"/>
              <a:ea typeface="+mn-ea"/>
              <a:cs typeface="+mn-cs"/>
            </a:rPr>
            <a:t>1</a:t>
          </a:r>
          <a:r>
            <a:rPr lang="en-US" sz="1100" b="1" i="0" u="none" strike="noStrike">
              <a:solidFill>
                <a:schemeClr val="tx1">
                  <a:lumMod val="65000"/>
                  <a:lumOff val="35000"/>
                </a:schemeClr>
              </a:solidFill>
              <a:effectLst/>
              <a:latin typeface="Milligram" pitchFamily="2" charset="0"/>
              <a:ea typeface="+mn-ea"/>
              <a:cs typeface="+mn-cs"/>
            </a:rPr>
            <a:t>Base Period</a:t>
          </a:r>
          <a:r>
            <a:rPr lang="en-US" sz="1100" b="0" i="0" u="none" strike="noStrike">
              <a:solidFill>
                <a:schemeClr val="tx1">
                  <a:lumMod val="65000"/>
                  <a:lumOff val="35000"/>
                </a:schemeClr>
              </a:solidFill>
              <a:effectLst/>
              <a:latin typeface="Milligram" pitchFamily="2" charset="0"/>
              <a:ea typeface="+mn-ea"/>
              <a:cs typeface="+mn-cs"/>
            </a:rPr>
            <a:t>: The contract period used by the rate setting tool for source costs and utilization. The dates are auto-populated from the Provider Profile tab.</a:t>
          </a:r>
          <a:r>
            <a:rPr lang="en-US">
              <a:solidFill>
                <a:schemeClr val="tx1">
                  <a:lumMod val="65000"/>
                  <a:lumOff val="35000"/>
                </a:schemeClr>
              </a:solidFill>
              <a:effectLst/>
              <a:latin typeface="Milligram" pitchFamily="2" charset="0"/>
            </a:rPr>
            <a:t> </a:t>
          </a:r>
        </a:p>
        <a:p>
          <a:endParaRPr lang="en-US" sz="1100" b="1" i="0" u="none" strike="noStrike" baseline="30000">
            <a:solidFill>
              <a:schemeClr val="tx1">
                <a:lumMod val="65000"/>
                <a:lumOff val="35000"/>
              </a:schemeClr>
            </a:solidFill>
            <a:effectLst/>
            <a:latin typeface="Milligram" pitchFamily="2" charset="0"/>
            <a:ea typeface="+mn-ea"/>
            <a:cs typeface="+mn-cs"/>
          </a:endParaRPr>
        </a:p>
        <a:p>
          <a:r>
            <a:rPr lang="en-US" sz="1100" b="1" i="0" u="none" strike="noStrike" baseline="30000">
              <a:solidFill>
                <a:schemeClr val="tx1">
                  <a:lumMod val="65000"/>
                  <a:lumOff val="35000"/>
                </a:schemeClr>
              </a:solidFill>
              <a:effectLst/>
              <a:latin typeface="Milligram" pitchFamily="2" charset="0"/>
              <a:ea typeface="+mn-ea"/>
              <a:cs typeface="+mn-cs"/>
            </a:rPr>
            <a:t>2</a:t>
          </a:r>
          <a:r>
            <a:rPr lang="en-US" sz="1100" b="1" i="0" u="none" strike="noStrike">
              <a:solidFill>
                <a:schemeClr val="tx1">
                  <a:lumMod val="65000"/>
                  <a:lumOff val="35000"/>
                </a:schemeClr>
              </a:solidFill>
              <a:effectLst/>
              <a:latin typeface="Milligram" pitchFamily="2" charset="0"/>
              <a:ea typeface="+mn-ea"/>
              <a:cs typeface="+mn-cs"/>
            </a:rPr>
            <a:t>Forecast Period</a:t>
          </a:r>
          <a:r>
            <a:rPr lang="en-US" sz="1100" b="0" i="0" u="none" strike="noStrike">
              <a:solidFill>
                <a:schemeClr val="tx1">
                  <a:lumMod val="65000"/>
                  <a:lumOff val="35000"/>
                </a:schemeClr>
              </a:solidFill>
              <a:effectLst/>
              <a:latin typeface="Milligram" pitchFamily="2" charset="0"/>
              <a:ea typeface="+mn-ea"/>
              <a:cs typeface="+mn-cs"/>
            </a:rPr>
            <a:t>: The future period to which costs are trended for rate development.</a:t>
          </a:r>
        </a:p>
        <a:p>
          <a:endParaRPr lang="en-US" sz="1100" b="1" i="0" u="none" strike="noStrike" baseline="30000">
            <a:solidFill>
              <a:schemeClr val="tx1">
                <a:lumMod val="65000"/>
                <a:lumOff val="35000"/>
              </a:schemeClr>
            </a:solidFill>
            <a:effectLst/>
            <a:latin typeface="Milligram" pitchFamily="2" charset="0"/>
            <a:ea typeface="+mn-ea"/>
            <a:cs typeface="+mn-cs"/>
          </a:endParaRPr>
        </a:p>
        <a:p>
          <a:r>
            <a:rPr lang="en-US" sz="1100" b="1" i="0" u="none" strike="noStrike" baseline="30000">
              <a:solidFill>
                <a:schemeClr val="tx1">
                  <a:lumMod val="65000"/>
                  <a:lumOff val="35000"/>
                </a:schemeClr>
              </a:solidFill>
              <a:effectLst/>
              <a:latin typeface="Milligram" pitchFamily="2" charset="0"/>
              <a:ea typeface="+mn-ea"/>
              <a:cs typeface="+mn-cs"/>
            </a:rPr>
            <a:t>3</a:t>
          </a:r>
          <a:r>
            <a:rPr lang="en-US" sz="1100" b="1" i="0" u="none" strike="noStrike">
              <a:solidFill>
                <a:schemeClr val="tx1">
                  <a:lumMod val="65000"/>
                  <a:lumOff val="35000"/>
                </a:schemeClr>
              </a:solidFill>
              <a:effectLst/>
              <a:latin typeface="Milligram" pitchFamily="2" charset="0"/>
              <a:ea typeface="+mn-ea"/>
              <a:cs typeface="+mn-cs"/>
            </a:rPr>
            <a:t>Annual Inflation</a:t>
          </a:r>
          <a:r>
            <a:rPr lang="en-US" sz="1100" b="0" i="0" u="none" strike="noStrike">
              <a:solidFill>
                <a:schemeClr val="tx1">
                  <a:lumMod val="65000"/>
                  <a:lumOff val="35000"/>
                </a:schemeClr>
              </a:solidFill>
              <a:effectLst/>
              <a:latin typeface="Milligram" pitchFamily="2" charset="0"/>
              <a:ea typeface="+mn-ea"/>
              <a:cs typeface="+mn-cs"/>
            </a:rPr>
            <a:t>: The annual cost trend applied to project costs from the base period to the forecast period. </a:t>
          </a:r>
          <a:r>
            <a:rPr lang="en-US">
              <a:solidFill>
                <a:schemeClr val="tx1">
                  <a:lumMod val="65000"/>
                  <a:lumOff val="35000"/>
                </a:schemeClr>
              </a:solidFill>
              <a:effectLst/>
              <a:latin typeface="Milligram" pitchFamily="2" charset="0"/>
            </a:rPr>
            <a:t> </a:t>
          </a:r>
        </a:p>
        <a:p>
          <a:endParaRPr lang="en-US" sz="1100" b="1" i="0" u="none" strike="noStrike" baseline="30000">
            <a:solidFill>
              <a:schemeClr val="tx1">
                <a:lumMod val="65000"/>
                <a:lumOff val="35000"/>
              </a:schemeClr>
            </a:solidFill>
            <a:effectLst/>
            <a:latin typeface="Milligram" pitchFamily="2" charset="0"/>
            <a:ea typeface="+mn-ea"/>
            <a:cs typeface="+mn-cs"/>
          </a:endParaRPr>
        </a:p>
        <a:p>
          <a:r>
            <a:rPr lang="en-US" sz="1100" b="1" i="0" u="none" strike="noStrike" baseline="30000">
              <a:solidFill>
                <a:schemeClr val="tx1">
                  <a:lumMod val="65000"/>
                  <a:lumOff val="35000"/>
                </a:schemeClr>
              </a:solidFill>
              <a:effectLst/>
              <a:latin typeface="Milligram" pitchFamily="2" charset="0"/>
              <a:ea typeface="+mn-ea"/>
              <a:cs typeface="+mn-cs"/>
            </a:rPr>
            <a:t>4</a:t>
          </a:r>
          <a:r>
            <a:rPr lang="en-US" sz="1100" b="1" i="0" u="none" strike="noStrike">
              <a:solidFill>
                <a:schemeClr val="tx1">
                  <a:lumMod val="65000"/>
                  <a:lumOff val="35000"/>
                </a:schemeClr>
              </a:solidFill>
              <a:effectLst/>
              <a:latin typeface="Milligram" pitchFamily="2" charset="0"/>
              <a:ea typeface="+mn-ea"/>
              <a:cs typeface="+mn-cs"/>
            </a:rPr>
            <a:t>Profit</a:t>
          </a:r>
          <a:r>
            <a:rPr lang="en-US" sz="1100" b="0" i="0" u="none" strike="noStrike">
              <a:solidFill>
                <a:schemeClr val="tx1">
                  <a:lumMod val="65000"/>
                  <a:lumOff val="35000"/>
                </a:schemeClr>
              </a:solidFill>
              <a:effectLst/>
              <a:latin typeface="Milligram" pitchFamily="2" charset="0"/>
              <a:ea typeface="+mn-ea"/>
              <a:cs typeface="+mn-cs"/>
            </a:rPr>
            <a:t>: The margin applied after forecasted costs, if applicable.</a:t>
          </a:r>
        </a:p>
        <a:p>
          <a:endParaRPr lang="en-US" sz="1100" b="1" i="0" u="none" strike="noStrike" baseline="30000">
            <a:solidFill>
              <a:schemeClr val="tx1">
                <a:lumMod val="65000"/>
                <a:lumOff val="35000"/>
              </a:schemeClr>
            </a:solidFill>
            <a:effectLst/>
            <a:latin typeface="Milligram" pitchFamily="2" charset="0"/>
            <a:ea typeface="+mn-ea"/>
            <a:cs typeface="+mn-cs"/>
          </a:endParaRPr>
        </a:p>
        <a:p>
          <a:r>
            <a:rPr lang="en-US" sz="1100" b="1" i="0" u="none" strike="noStrike" baseline="30000">
              <a:solidFill>
                <a:schemeClr val="tx1">
                  <a:lumMod val="65000"/>
                  <a:lumOff val="35000"/>
                </a:schemeClr>
              </a:solidFill>
              <a:effectLst/>
              <a:latin typeface="Milligram" pitchFamily="2" charset="0"/>
              <a:ea typeface="+mn-ea"/>
              <a:cs typeface="+mn-cs"/>
            </a:rPr>
            <a:t>5</a:t>
          </a:r>
          <a:r>
            <a:rPr lang="en-US" sz="1100" b="1" i="0" u="none" strike="noStrike">
              <a:solidFill>
                <a:schemeClr val="tx1">
                  <a:lumMod val="65000"/>
                  <a:lumOff val="35000"/>
                </a:schemeClr>
              </a:solidFill>
              <a:effectLst/>
              <a:latin typeface="Milligram" pitchFamily="2" charset="0"/>
              <a:ea typeface="+mn-ea"/>
              <a:cs typeface="+mn-cs"/>
            </a:rPr>
            <a:t>Days / Month</a:t>
          </a:r>
          <a:r>
            <a:rPr lang="en-US" sz="1100" b="0" i="0" u="none" strike="noStrike">
              <a:solidFill>
                <a:schemeClr val="tx1">
                  <a:lumMod val="65000"/>
                  <a:lumOff val="35000"/>
                </a:schemeClr>
              </a:solidFill>
              <a:effectLst/>
              <a:latin typeface="Milligram" pitchFamily="2" charset="0"/>
              <a:ea typeface="+mn-ea"/>
              <a:cs typeface="+mn-cs"/>
            </a:rPr>
            <a:t>: The average number of days in a month over a full year, calculated as 365.25 ÷ 12 to account for leap years. This value is used to convert utilization to a monthly rate.</a:t>
          </a:r>
          <a:r>
            <a:rPr lang="en-US">
              <a:solidFill>
                <a:schemeClr val="tx1">
                  <a:lumMod val="65000"/>
                  <a:lumOff val="35000"/>
                </a:schemeClr>
              </a:solidFill>
              <a:effectLst/>
              <a:latin typeface="Milligram" pitchFamily="2" charset="0"/>
            </a:rPr>
            <a:t> </a:t>
          </a:r>
        </a:p>
        <a:p>
          <a:endParaRPr lang="en-US" sz="1100" b="1" i="0" u="none" strike="noStrike" baseline="30000">
            <a:solidFill>
              <a:schemeClr val="tx1">
                <a:lumMod val="65000"/>
                <a:lumOff val="35000"/>
              </a:schemeClr>
            </a:solidFill>
            <a:effectLst/>
            <a:latin typeface="Milligram" pitchFamily="2" charset="0"/>
            <a:ea typeface="+mn-ea"/>
            <a:cs typeface="+mn-cs"/>
          </a:endParaRPr>
        </a:p>
        <a:p>
          <a:r>
            <a:rPr lang="en-US" sz="1100" b="1" i="0" u="none" strike="noStrike" baseline="30000">
              <a:solidFill>
                <a:schemeClr val="tx1">
                  <a:lumMod val="65000"/>
                  <a:lumOff val="35000"/>
                </a:schemeClr>
              </a:solidFill>
              <a:effectLst/>
              <a:latin typeface="Milligram" pitchFamily="2" charset="0"/>
              <a:ea typeface="+mn-ea"/>
              <a:cs typeface="+mn-cs"/>
            </a:rPr>
            <a:t>6</a:t>
          </a:r>
          <a:r>
            <a:rPr lang="en-US" sz="1100" b="1" i="0" u="none" strike="noStrike">
              <a:solidFill>
                <a:schemeClr val="tx1">
                  <a:lumMod val="65000"/>
                  <a:lumOff val="35000"/>
                </a:schemeClr>
              </a:solidFill>
              <a:effectLst/>
              <a:latin typeface="Milligram" pitchFamily="2" charset="0"/>
              <a:ea typeface="+mn-ea"/>
              <a:cs typeface="+mn-cs"/>
            </a:rPr>
            <a:t>SAFMR Limit</a:t>
          </a:r>
          <a:r>
            <a:rPr lang="en-US" sz="1100" b="0" i="0" u="none" strike="noStrike">
              <a:solidFill>
                <a:schemeClr val="tx1">
                  <a:lumMod val="65000"/>
                  <a:lumOff val="35000"/>
                </a:schemeClr>
              </a:solidFill>
              <a:effectLst/>
              <a:latin typeface="Milligram" pitchFamily="2" charset="0"/>
              <a:ea typeface="+mn-ea"/>
              <a:cs typeface="+mn-cs"/>
            </a:rPr>
            <a:t>: Indicates whether the calculated rate is limited by the Small Area Fair Market Rent (SAFMR)-based cap.</a:t>
          </a:r>
        </a:p>
        <a:p>
          <a:endParaRPr lang="en-US" sz="1100" b="1" i="0" u="none" strike="noStrike" baseline="30000">
            <a:solidFill>
              <a:schemeClr val="tx1">
                <a:lumMod val="65000"/>
                <a:lumOff val="35000"/>
              </a:schemeClr>
            </a:solidFill>
            <a:effectLst/>
            <a:latin typeface="Milligram" pitchFamily="2" charset="0"/>
            <a:ea typeface="+mn-ea"/>
            <a:cs typeface="+mn-cs"/>
          </a:endParaRPr>
        </a:p>
        <a:p>
          <a:r>
            <a:rPr lang="en-US" sz="1100" b="1" i="0" u="none" strike="noStrike" baseline="30000">
              <a:solidFill>
                <a:schemeClr val="tx1">
                  <a:lumMod val="65000"/>
                  <a:lumOff val="35000"/>
                </a:schemeClr>
              </a:solidFill>
              <a:effectLst/>
              <a:latin typeface="Milligram" pitchFamily="2" charset="0"/>
              <a:ea typeface="+mn-ea"/>
              <a:cs typeface="+mn-cs"/>
            </a:rPr>
            <a:t>7</a:t>
          </a:r>
          <a:r>
            <a:rPr lang="en-US" sz="1100" b="1" i="0" u="none" strike="noStrike">
              <a:solidFill>
                <a:schemeClr val="tx1">
                  <a:lumMod val="65000"/>
                  <a:lumOff val="35000"/>
                </a:schemeClr>
              </a:solidFill>
              <a:effectLst/>
              <a:latin typeface="Milligram" pitchFamily="2" charset="0"/>
              <a:ea typeface="+mn-ea"/>
              <a:cs typeface="+mn-cs"/>
            </a:rPr>
            <a:t>Daily Divisor</a:t>
          </a:r>
          <a:r>
            <a:rPr lang="en-US" sz="1100" b="0" i="0" u="none" strike="noStrike">
              <a:solidFill>
                <a:schemeClr val="tx1">
                  <a:lumMod val="65000"/>
                  <a:lumOff val="35000"/>
                </a:schemeClr>
              </a:solidFill>
              <a:effectLst/>
              <a:latin typeface="Milligram" pitchFamily="2" charset="0"/>
              <a:ea typeface="+mn-ea"/>
              <a:cs typeface="+mn-cs"/>
            </a:rPr>
            <a:t>: The reimbursement for daily rates as prescribed by DHCS.</a:t>
          </a:r>
        </a:p>
        <a:p>
          <a:endParaRPr lang="en-US" sz="1100" b="1" i="0" u="none" strike="noStrike" baseline="30000">
            <a:solidFill>
              <a:schemeClr val="tx1">
                <a:lumMod val="65000"/>
                <a:lumOff val="35000"/>
              </a:schemeClr>
            </a:solidFill>
            <a:effectLst/>
            <a:latin typeface="Milligram" pitchFamily="2" charset="0"/>
            <a:ea typeface="+mn-ea"/>
            <a:cs typeface="+mn-cs"/>
          </a:endParaRPr>
        </a:p>
        <a:p>
          <a:r>
            <a:rPr lang="en-US" sz="1100" b="1" i="0" u="none" strike="noStrike" baseline="30000">
              <a:solidFill>
                <a:schemeClr val="tx1">
                  <a:lumMod val="65000"/>
                  <a:lumOff val="35000"/>
                </a:schemeClr>
              </a:solidFill>
              <a:effectLst/>
              <a:latin typeface="Milligram" pitchFamily="2" charset="0"/>
              <a:ea typeface="+mn-ea"/>
              <a:cs typeface="+mn-cs"/>
            </a:rPr>
            <a:t>8</a:t>
          </a:r>
          <a:r>
            <a:rPr lang="en-US" sz="1100" b="1" i="0" u="none" strike="noStrike">
              <a:solidFill>
                <a:schemeClr val="tx1">
                  <a:lumMod val="65000"/>
                  <a:lumOff val="35000"/>
                </a:schemeClr>
              </a:solidFill>
              <a:effectLst/>
              <a:latin typeface="Milligram" pitchFamily="2" charset="0"/>
              <a:ea typeface="+mn-ea"/>
              <a:cs typeface="+mn-cs"/>
            </a:rPr>
            <a:t>Relativities</a:t>
          </a:r>
          <a:r>
            <a:rPr lang="en-US" sz="1100" b="0" i="0" u="none" strike="noStrike">
              <a:solidFill>
                <a:schemeClr val="tx1">
                  <a:lumMod val="65000"/>
                  <a:lumOff val="35000"/>
                </a:schemeClr>
              </a:solidFill>
              <a:effectLst/>
              <a:latin typeface="Milligram" pitchFamily="2" charset="0"/>
              <a:ea typeface="+mn-ea"/>
              <a:cs typeface="+mn-cs"/>
            </a:rPr>
            <a:t>: Unit-type factors used to adjust rates by room/unit type based on the DHCS Transitional Rent (TR) Payment Methodology.</a:t>
          </a:r>
        </a:p>
        <a:p>
          <a:endParaRPr lang="en-US" sz="1100" b="1" i="0" u="none" strike="noStrike" baseline="30000">
            <a:solidFill>
              <a:schemeClr val="tx1">
                <a:lumMod val="65000"/>
                <a:lumOff val="35000"/>
              </a:schemeClr>
            </a:solidFill>
            <a:effectLst/>
            <a:latin typeface="Milligram" pitchFamily="2" charset="0"/>
            <a:ea typeface="+mn-ea"/>
            <a:cs typeface="+mn-cs"/>
          </a:endParaRPr>
        </a:p>
        <a:p>
          <a:r>
            <a:rPr lang="en-US" sz="1100" b="1" i="0" u="none" strike="noStrike" baseline="30000">
              <a:solidFill>
                <a:schemeClr val="tx1">
                  <a:lumMod val="65000"/>
                  <a:lumOff val="35000"/>
                </a:schemeClr>
              </a:solidFill>
              <a:effectLst/>
              <a:latin typeface="Milligram" pitchFamily="2" charset="0"/>
              <a:ea typeface="+mn-ea"/>
              <a:cs typeface="+mn-cs"/>
            </a:rPr>
            <a:t>9</a:t>
          </a:r>
          <a:r>
            <a:rPr lang="en-US" sz="1100" b="1" i="0" u="none" strike="noStrike">
              <a:solidFill>
                <a:schemeClr val="tx1">
                  <a:lumMod val="65000"/>
                  <a:lumOff val="35000"/>
                </a:schemeClr>
              </a:solidFill>
              <a:effectLst/>
              <a:latin typeface="Milligram" pitchFamily="2" charset="0"/>
              <a:ea typeface="+mn-ea"/>
              <a:cs typeface="+mn-cs"/>
            </a:rPr>
            <a:t>Expense Adjustment:</a:t>
          </a:r>
          <a:r>
            <a:rPr lang="en-US" sz="1100" b="0" i="0" u="none" strike="noStrike">
              <a:solidFill>
                <a:schemeClr val="tx1">
                  <a:lumMod val="65000"/>
                  <a:lumOff val="35000"/>
                </a:schemeClr>
              </a:solidFill>
              <a:effectLst/>
              <a:latin typeface="Milligram" pitchFamily="2" charset="0"/>
              <a:ea typeface="+mn-ea"/>
              <a:cs typeface="+mn-cs"/>
            </a:rPr>
            <a:t> A manual increase or decrease applied to expenses in the rate calculation to reflect known cost changes or other adjustments not captured elsewhere in the workbook.</a:t>
          </a:r>
        </a:p>
        <a:p>
          <a:endParaRPr lang="en-US" sz="1100" b="1" i="0" u="none" strike="noStrike" baseline="30000">
            <a:solidFill>
              <a:schemeClr val="tx1">
                <a:lumMod val="65000"/>
                <a:lumOff val="35000"/>
              </a:schemeClr>
            </a:solidFill>
            <a:effectLst/>
            <a:latin typeface="Milligram" pitchFamily="2" charset="0"/>
            <a:ea typeface="+mn-ea"/>
            <a:cs typeface="+mn-cs"/>
          </a:endParaRPr>
        </a:p>
        <a:p>
          <a:r>
            <a:rPr lang="en-US" sz="1100" b="1" i="0" u="none" strike="noStrike" baseline="30000">
              <a:solidFill>
                <a:schemeClr val="tx1">
                  <a:lumMod val="65000"/>
                  <a:lumOff val="35000"/>
                </a:schemeClr>
              </a:solidFill>
              <a:effectLst/>
              <a:latin typeface="Milligram" pitchFamily="2" charset="0"/>
              <a:ea typeface="+mn-ea"/>
              <a:cs typeface="+mn-cs"/>
            </a:rPr>
            <a:t>10</a:t>
          </a:r>
          <a:r>
            <a:rPr lang="en-US" sz="1100" b="1" i="0" u="none" strike="noStrike">
              <a:solidFill>
                <a:schemeClr val="tx1">
                  <a:lumMod val="65000"/>
                  <a:lumOff val="35000"/>
                </a:schemeClr>
              </a:solidFill>
              <a:effectLst/>
              <a:latin typeface="Milligram" pitchFamily="2" charset="0"/>
              <a:ea typeface="+mn-ea"/>
              <a:cs typeface="+mn-cs"/>
            </a:rPr>
            <a:t>Occupancy Adjustment</a:t>
          </a:r>
          <a:r>
            <a:rPr lang="en-US" sz="1100" b="0" i="0" u="none" strike="noStrike">
              <a:solidFill>
                <a:schemeClr val="tx1">
                  <a:lumMod val="65000"/>
                  <a:lumOff val="35000"/>
                </a:schemeClr>
              </a:solidFill>
              <a:effectLst/>
              <a:latin typeface="Milligram" pitchFamily="2" charset="0"/>
              <a:ea typeface="+mn-ea"/>
              <a:cs typeface="+mn-cs"/>
            </a:rPr>
            <a:t>: A manual increase or decrease applied in the rate calculation to reflect expected occupancy changes, vacancy, or other occupancy-related assumptions not captured elsewhere in the workbook.</a:t>
          </a:r>
          <a:r>
            <a:rPr lang="en-US">
              <a:solidFill>
                <a:schemeClr val="tx1">
                  <a:lumMod val="65000"/>
                  <a:lumOff val="35000"/>
                </a:schemeClr>
              </a:solidFill>
              <a:effectLst/>
              <a:latin typeface="Milligram" pitchFamily="2" charset="0"/>
            </a:rPr>
            <a:t> </a:t>
          </a:r>
          <a:endParaRPr lang="en-US" sz="1100">
            <a:solidFill>
              <a:schemeClr val="tx1">
                <a:lumMod val="65000"/>
                <a:lumOff val="35000"/>
              </a:schemeClr>
            </a:solidFill>
            <a:latin typeface="Milligram" pitchFamily="2" charset="0"/>
          </a:endParaRPr>
        </a:p>
      </xdr:txBody>
    </xdr:sp>
    <xdr:clientData/>
  </xdr:twoCellAnchor>
  <xdr:twoCellAnchor>
    <xdr:from>
      <xdr:col>11</xdr:col>
      <xdr:colOff>11137</xdr:colOff>
      <xdr:row>4</xdr:row>
      <xdr:rowOff>208378</xdr:rowOff>
    </xdr:from>
    <xdr:to>
      <xdr:col>16</xdr:col>
      <xdr:colOff>905022</xdr:colOff>
      <xdr:row>14</xdr:row>
      <xdr:rowOff>131886</xdr:rowOff>
    </xdr:to>
    <xdr:sp macro="" textlink="">
      <xdr:nvSpPr>
        <xdr:cNvPr id="14" name="TextBox 13">
          <a:extLst>
            <a:ext uri="{FF2B5EF4-FFF2-40B4-BE49-F238E27FC236}">
              <a16:creationId xmlns:a16="http://schemas.microsoft.com/office/drawing/2014/main" id="{F9175728-1B5D-477B-B9EB-85D766DCB59C}"/>
            </a:ext>
          </a:extLst>
        </xdr:cNvPr>
        <xdr:cNvSpPr txBox="1"/>
      </xdr:nvSpPr>
      <xdr:spPr>
        <a:xfrm>
          <a:off x="10298137" y="1182859"/>
          <a:ext cx="5436577" cy="209960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a:solidFill>
                <a:schemeClr val="tx1">
                  <a:lumMod val="65000"/>
                  <a:lumOff val="35000"/>
                </a:schemeClr>
              </a:solidFill>
              <a:effectLst/>
              <a:latin typeface="Milligram" pitchFamily="2" charset="0"/>
              <a:ea typeface="+mn-ea"/>
              <a:cs typeface="+mn-cs"/>
            </a:rPr>
            <a:t>1. Review the calculation assumptions in the light pink cells.</a:t>
          </a:r>
        </a:p>
        <a:p>
          <a:endParaRPr lang="en-US" sz="1100" b="0" i="0" u="none" strike="noStrike">
            <a:solidFill>
              <a:schemeClr val="tx1">
                <a:lumMod val="65000"/>
                <a:lumOff val="35000"/>
              </a:schemeClr>
            </a:solidFill>
            <a:effectLst/>
            <a:latin typeface="Milligram" pitchFamily="2" charset="0"/>
            <a:ea typeface="+mn-ea"/>
            <a:cs typeface="+mn-cs"/>
          </a:endParaRPr>
        </a:p>
        <a:p>
          <a:r>
            <a:rPr lang="en-US" sz="1100" b="0" i="0" u="none" strike="noStrike">
              <a:solidFill>
                <a:schemeClr val="tx1">
                  <a:lumMod val="65000"/>
                  <a:lumOff val="35000"/>
                </a:schemeClr>
              </a:solidFill>
              <a:effectLst/>
              <a:latin typeface="Milligram" pitchFamily="2" charset="0"/>
              <a:ea typeface="+mn-ea"/>
              <a:cs typeface="+mn-cs"/>
            </a:rPr>
            <a:t>2. Update only the editable assumptions fields, if needed.</a:t>
          </a:r>
        </a:p>
        <a:p>
          <a:endParaRPr lang="en-US" sz="1100" b="0" i="0" u="none" strike="noStrike">
            <a:solidFill>
              <a:schemeClr val="tx1">
                <a:lumMod val="65000"/>
                <a:lumOff val="35000"/>
              </a:schemeClr>
            </a:solidFill>
            <a:effectLst/>
            <a:latin typeface="Milligram" pitchFamily="2" charset="0"/>
            <a:ea typeface="+mn-ea"/>
            <a:cs typeface="+mn-cs"/>
          </a:endParaRPr>
        </a:p>
        <a:p>
          <a:r>
            <a:rPr lang="en-US" sz="1100" b="0" i="0" u="none" strike="noStrike">
              <a:solidFill>
                <a:schemeClr val="tx1">
                  <a:lumMod val="65000"/>
                  <a:lumOff val="35000"/>
                </a:schemeClr>
              </a:solidFill>
              <a:effectLst/>
              <a:latin typeface="Milligram" pitchFamily="2" charset="0"/>
              <a:ea typeface="+mn-ea"/>
              <a:cs typeface="+mn-cs"/>
            </a:rPr>
            <a:t>3. Confirm that the site groupings, allocation percentages, and utilization values below appear reasonable based on prior tabs.</a:t>
          </a:r>
          <a:r>
            <a:rPr lang="en-US">
              <a:solidFill>
                <a:schemeClr val="tx1">
                  <a:lumMod val="65000"/>
                  <a:lumOff val="35000"/>
                </a:schemeClr>
              </a:solidFill>
              <a:effectLst/>
              <a:latin typeface="Milligram" pitchFamily="2" charset="0"/>
            </a:rPr>
            <a:t> </a:t>
          </a:r>
        </a:p>
        <a:p>
          <a:endParaRPr lang="en-US" sz="1100" b="0" i="0" u="none" strike="noStrike">
            <a:solidFill>
              <a:schemeClr val="tx1">
                <a:lumMod val="65000"/>
                <a:lumOff val="35000"/>
              </a:schemeClr>
            </a:solidFill>
            <a:effectLst/>
            <a:latin typeface="Milligram" pitchFamily="2" charset="0"/>
            <a:ea typeface="+mn-ea"/>
            <a:cs typeface="+mn-cs"/>
          </a:endParaRPr>
        </a:p>
        <a:p>
          <a:r>
            <a:rPr lang="en-US" sz="1100" b="0" i="0" u="none" strike="noStrike">
              <a:solidFill>
                <a:schemeClr val="tx1">
                  <a:lumMod val="65000"/>
                  <a:lumOff val="35000"/>
                </a:schemeClr>
              </a:solidFill>
              <a:effectLst/>
              <a:latin typeface="Milligram" pitchFamily="2" charset="0"/>
              <a:ea typeface="+mn-ea"/>
              <a:cs typeface="+mn-cs"/>
            </a:rPr>
            <a:t>4. Review the calculated site-level expenses and rate outputs.</a:t>
          </a:r>
        </a:p>
        <a:p>
          <a:endParaRPr lang="en-US" sz="1100" b="0" i="0" u="none" strike="noStrike">
            <a:solidFill>
              <a:schemeClr val="tx1">
                <a:lumMod val="65000"/>
                <a:lumOff val="35000"/>
              </a:schemeClr>
            </a:solidFill>
            <a:effectLst/>
            <a:latin typeface="Milligram" pitchFamily="2" charset="0"/>
            <a:ea typeface="+mn-ea"/>
            <a:cs typeface="+mn-cs"/>
          </a:endParaRPr>
        </a:p>
        <a:p>
          <a:r>
            <a:rPr lang="en-US" sz="1100" b="0" i="0" u="none" strike="noStrike">
              <a:solidFill>
                <a:schemeClr val="tx1">
                  <a:lumMod val="65000"/>
                  <a:lumOff val="35000"/>
                </a:schemeClr>
              </a:solidFill>
              <a:effectLst/>
              <a:latin typeface="Milligram" pitchFamily="2" charset="0"/>
              <a:ea typeface="+mn-ea"/>
              <a:cs typeface="+mn-cs"/>
            </a:rPr>
            <a:t>5. Refer to the teal notes throughout the rate setting calculation table for additional guidance and explanation of key assumptions, calculations, and outputs. </a:t>
          </a:r>
          <a:r>
            <a:rPr lang="en-US">
              <a:solidFill>
                <a:schemeClr val="tx1">
                  <a:lumMod val="65000"/>
                  <a:lumOff val="35000"/>
                </a:schemeClr>
              </a:solidFill>
              <a:effectLst/>
              <a:latin typeface="Milligram" pitchFamily="2" charset="0"/>
            </a:rPr>
            <a:t> </a:t>
          </a:r>
        </a:p>
        <a:p>
          <a:endParaRPr lang="en-US" sz="1100" b="0" i="0" u="none" strike="noStrike">
            <a:solidFill>
              <a:schemeClr val="tx1">
                <a:lumMod val="65000"/>
                <a:lumOff val="35000"/>
              </a:schemeClr>
            </a:solidFill>
            <a:effectLst/>
            <a:latin typeface="Milligram" pitchFamily="2" charset="0"/>
            <a:ea typeface="+mn-ea"/>
            <a:cs typeface="+mn-cs"/>
          </a:endParaRPr>
        </a:p>
        <a:p>
          <a:r>
            <a:rPr lang="en-US" sz="1100" b="0" i="0" u="none" strike="noStrike">
              <a:solidFill>
                <a:schemeClr val="tx1">
                  <a:lumMod val="65000"/>
                  <a:lumOff val="35000"/>
                </a:schemeClr>
              </a:solidFill>
              <a:effectLst/>
              <a:latin typeface="Milligram" pitchFamily="2" charset="0"/>
              <a:ea typeface="+mn-ea"/>
              <a:cs typeface="+mn-cs"/>
            </a:rPr>
            <a:t>6. Do not overwrite formula cells.</a:t>
          </a:r>
          <a:r>
            <a:rPr lang="en-US">
              <a:solidFill>
                <a:schemeClr val="tx1">
                  <a:lumMod val="65000"/>
                  <a:lumOff val="35000"/>
                </a:schemeClr>
              </a:solidFill>
              <a:effectLst/>
              <a:latin typeface="Milligram" pitchFamily="2" charset="0"/>
            </a:rPr>
            <a:t> </a:t>
          </a:r>
          <a:r>
            <a:rPr lang="en-US" sz="1100" b="0" i="0" u="none" strike="noStrike">
              <a:solidFill>
                <a:schemeClr val="tx1">
                  <a:lumMod val="65000"/>
                  <a:lumOff val="35000"/>
                </a:schemeClr>
              </a:solidFill>
              <a:effectLst/>
              <a:latin typeface="Milligram" pitchFamily="2" charset="0"/>
              <a:ea typeface="+mn-ea"/>
              <a:cs typeface="+mn-cs"/>
            </a:rPr>
            <a:t> </a:t>
          </a:r>
          <a:r>
            <a:rPr lang="en-US">
              <a:solidFill>
                <a:schemeClr val="tx1">
                  <a:lumMod val="65000"/>
                  <a:lumOff val="35000"/>
                </a:schemeClr>
              </a:solidFill>
              <a:effectLst/>
              <a:latin typeface="Milligram" pitchFamily="2" charset="0"/>
            </a:rPr>
            <a:t> </a:t>
          </a:r>
          <a:r>
            <a:rPr lang="en-US" sz="1100" b="0" i="0" u="none" strike="noStrike">
              <a:solidFill>
                <a:schemeClr val="tx1">
                  <a:lumMod val="65000"/>
                  <a:lumOff val="35000"/>
                </a:schemeClr>
              </a:solidFill>
              <a:effectLst/>
              <a:latin typeface="Milligram" pitchFamily="2" charset="0"/>
              <a:ea typeface="+mn-ea"/>
              <a:cs typeface="+mn-cs"/>
            </a:rPr>
            <a:t> </a:t>
          </a:r>
          <a:r>
            <a:rPr lang="en-US">
              <a:solidFill>
                <a:schemeClr val="tx1">
                  <a:lumMod val="65000"/>
                  <a:lumOff val="35000"/>
                </a:schemeClr>
              </a:solidFill>
              <a:effectLst/>
              <a:latin typeface="Milligram" pitchFamily="2" charset="0"/>
            </a:rPr>
            <a:t> </a:t>
          </a:r>
          <a:r>
            <a:rPr lang="en-US" sz="1100" b="0" i="0" u="none" strike="noStrike">
              <a:solidFill>
                <a:schemeClr val="tx1">
                  <a:lumMod val="65000"/>
                  <a:lumOff val="35000"/>
                </a:schemeClr>
              </a:solidFill>
              <a:effectLst/>
              <a:latin typeface="Milligram" pitchFamily="2" charset="0"/>
              <a:ea typeface="+mn-ea"/>
              <a:cs typeface="+mn-cs"/>
            </a:rPr>
            <a:t> </a:t>
          </a:r>
          <a:r>
            <a:rPr lang="en-US">
              <a:solidFill>
                <a:schemeClr val="tx1">
                  <a:lumMod val="65000"/>
                  <a:lumOff val="35000"/>
                </a:schemeClr>
              </a:solidFill>
              <a:effectLst/>
              <a:latin typeface="Milligram" pitchFamily="2" charset="0"/>
            </a:rPr>
            <a:t> </a:t>
          </a:r>
          <a:r>
            <a:rPr lang="en-US" sz="1100" b="0" i="0" u="none" strike="noStrike">
              <a:solidFill>
                <a:schemeClr val="tx1">
                  <a:lumMod val="65000"/>
                  <a:lumOff val="35000"/>
                </a:schemeClr>
              </a:solidFill>
              <a:effectLst/>
              <a:latin typeface="Milligram" pitchFamily="2" charset="0"/>
              <a:ea typeface="+mn-ea"/>
              <a:cs typeface="+mn-cs"/>
            </a:rPr>
            <a:t> </a:t>
          </a:r>
          <a:r>
            <a:rPr lang="en-US">
              <a:solidFill>
                <a:schemeClr val="tx1">
                  <a:lumMod val="65000"/>
                  <a:lumOff val="35000"/>
                </a:schemeClr>
              </a:solidFill>
              <a:effectLst/>
              <a:latin typeface="Milligram" pitchFamily="2" charset="0"/>
            </a:rPr>
            <a:t> </a:t>
          </a:r>
          <a:r>
            <a:rPr lang="en-US" sz="1100" b="0" i="0" u="none" strike="noStrike">
              <a:solidFill>
                <a:schemeClr val="tx1">
                  <a:lumMod val="65000"/>
                  <a:lumOff val="35000"/>
                </a:schemeClr>
              </a:solidFill>
              <a:effectLst/>
              <a:latin typeface="Milligram" pitchFamily="2" charset="0"/>
              <a:ea typeface="+mn-ea"/>
              <a:cs typeface="+mn-cs"/>
            </a:rPr>
            <a:t> </a:t>
          </a:r>
          <a:r>
            <a:rPr lang="en-US">
              <a:solidFill>
                <a:schemeClr val="tx1">
                  <a:lumMod val="65000"/>
                  <a:lumOff val="35000"/>
                </a:schemeClr>
              </a:solidFill>
              <a:effectLst/>
              <a:latin typeface="Milligram" pitchFamily="2" charset="0"/>
            </a:rPr>
            <a:t> </a:t>
          </a:r>
          <a:endParaRPr lang="en-US" sz="1100">
            <a:solidFill>
              <a:schemeClr val="tx1">
                <a:lumMod val="65000"/>
                <a:lumOff val="35000"/>
              </a:schemeClr>
            </a:solidFill>
            <a:latin typeface="Milligram" pitchFamily="2" charset="0"/>
          </a:endParaRPr>
        </a:p>
      </xdr:txBody>
    </xdr:sp>
    <xdr:clientData/>
  </xdr:twoCellAnchor>
  <xdr:twoCellAnchor>
    <xdr:from>
      <xdr:col>10</xdr:col>
      <xdr:colOff>1013021</xdr:colOff>
      <xdr:row>18</xdr:row>
      <xdr:rowOff>40445</xdr:rowOff>
    </xdr:from>
    <xdr:to>
      <xdr:col>16</xdr:col>
      <xdr:colOff>879232</xdr:colOff>
      <xdr:row>22</xdr:row>
      <xdr:rowOff>175847</xdr:rowOff>
    </xdr:to>
    <xdr:sp macro="" textlink="">
      <xdr:nvSpPr>
        <xdr:cNvPr id="15" name="TextBox 14">
          <a:extLst>
            <a:ext uri="{FF2B5EF4-FFF2-40B4-BE49-F238E27FC236}">
              <a16:creationId xmlns:a16="http://schemas.microsoft.com/office/drawing/2014/main" id="{85555287-EAF7-4480-9676-6E0C897FEAD2}"/>
            </a:ext>
          </a:extLst>
        </xdr:cNvPr>
        <xdr:cNvSpPr txBox="1"/>
      </xdr:nvSpPr>
      <xdr:spPr>
        <a:xfrm>
          <a:off x="10274252" y="4033618"/>
          <a:ext cx="5434672" cy="97067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a:solidFill>
                <a:schemeClr val="tx1">
                  <a:lumMod val="65000"/>
                  <a:lumOff val="35000"/>
                </a:schemeClr>
              </a:solidFill>
              <a:effectLst/>
              <a:latin typeface="Milligram" pitchFamily="2" charset="0"/>
              <a:ea typeface="+mn-ea"/>
              <a:cs typeface="+mn-cs"/>
            </a:rPr>
            <a:t>The Patch Rate may correspond to different </a:t>
          </a:r>
          <a:r>
            <a:rPr lang="en-US" sz="1100" b="1" i="0" u="none" strike="noStrike">
              <a:solidFill>
                <a:schemeClr val="tx1">
                  <a:lumMod val="65000"/>
                  <a:lumOff val="35000"/>
                </a:schemeClr>
              </a:solidFill>
              <a:effectLst/>
              <a:latin typeface="Milligram" pitchFamily="2" charset="0"/>
              <a:ea typeface="+mn-ea"/>
              <a:cs typeface="+mn-cs"/>
            </a:rPr>
            <a:t>IP Budget Template</a:t>
          </a:r>
          <a:r>
            <a:rPr lang="en-US" sz="1100" b="0" i="0" u="none" strike="noStrike">
              <a:solidFill>
                <a:schemeClr val="tx1">
                  <a:lumMod val="65000"/>
                  <a:lumOff val="35000"/>
                </a:schemeClr>
              </a:solidFill>
              <a:effectLst/>
              <a:latin typeface="Milligram" pitchFamily="2" charset="0"/>
              <a:ea typeface="+mn-ea"/>
              <a:cs typeface="+mn-cs"/>
            </a:rPr>
            <a:t> categories depending on the underlying patch rate inputs. For example, if the patch rate is driven entirely by operating subsidy costs, the county may label that amount Operating Subsidy.</a:t>
          </a:r>
          <a:r>
            <a:rPr lang="en-US">
              <a:solidFill>
                <a:schemeClr val="tx1">
                  <a:lumMod val="65000"/>
                  <a:lumOff val="35000"/>
                </a:schemeClr>
              </a:solidFill>
              <a:effectLst/>
              <a:latin typeface="Milligram" pitchFamily="2" charset="0"/>
            </a:rPr>
            <a:t> </a:t>
          </a:r>
          <a:endParaRPr lang="en-US" sz="1100">
            <a:solidFill>
              <a:schemeClr val="tx1">
                <a:lumMod val="65000"/>
                <a:lumOff val="35000"/>
              </a:schemeClr>
            </a:solidFill>
            <a:latin typeface="Milligram" pitchFamily="2" charset="0"/>
          </a:endParaRPr>
        </a:p>
      </xdr:txBody>
    </xdr:sp>
    <xdr:clientData/>
  </xdr:twoCellAnchor>
</xdr:wsDr>
</file>

<file path=xl/persons/person.xml><?xml version="1.0" encoding="utf-8"?>
<personList xmlns="http://schemas.microsoft.com/office/spreadsheetml/2018/threadedcomments" xmlns:x="http://schemas.openxmlformats.org/spreadsheetml/2006/main">
  <person displayName="Ryan Caceres" id="{3E51BC55-061C-4BB1-91C0-F73E7A66475B}" userId="S::ryan.caceres@calmhsa.org::ed47f071-c8d4-4f37-b975-ffdeecf9fda5"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E2AC5E30-3962-465A-B60E-C23E46D99398}" name="Sal_Ben" displayName="Sal_Ben" ref="B27:J31" totalsRowShown="0" headerRowDxfId="41" dataDxfId="40">
  <autoFilter ref="B27:J31" xr:uid="{E2AC5E30-3962-465A-B60E-C23E46D99398}"/>
  <tableColumns count="9">
    <tableColumn id="1" xr3:uid="{7AB5F5D5-5DEE-428E-B75C-3C05FE086B0D}" name="Employee Name" dataDxfId="39"/>
    <tableColumn id="13" xr3:uid="{988866DA-3AF9-4B75-9CD2-98CE127B8CBA}" name="Position" dataDxfId="38"/>
    <tableColumn id="15" xr3:uid="{37EAF907-D8E1-49E9-8F62-AC9FCFC8BD19}" name="Salary &amp; Benefits" dataDxfId="37" dataCellStyle="Comma"/>
    <tableColumn id="16" xr3:uid="{8FAA7A25-5530-4521-8CC6-69C3A3E67730}" name="FTEs to County Housing Program" dataDxfId="36" dataCellStyle="Comma"/>
    <tableColumn id="18" xr3:uid="{1CEAA119-2E7D-45B1-8345-51D5E1DA6CC8}" name="Housing Operations1 %" dataDxfId="35" dataCellStyle="Comma"/>
    <tableColumn id="17" xr3:uid="{3524DD1E-8B40-4B8B-8D48-E1C2CDF9BDFB}" name="Housing Supportive Services2 %" dataDxfId="34" dataCellStyle="Comma">
      <calculatedColumnFormula>1-Sal_Ben[[#This Row],[Housing Operations1 %]]</calculatedColumnFormula>
    </tableColumn>
    <tableColumn id="12" xr3:uid="{13012E54-E96C-4E78-AE44-C33913E6FBEB}" name="Site Affiliation" dataDxfId="33"/>
    <tableColumn id="3" xr3:uid="{B572367A-0E7F-4918-BC0A-F601DE9CFEF0}" name="Hire Date" dataDxfId="32"/>
    <tableColumn id="4" xr3:uid="{394697F8-086C-46AB-8038-0D4C729E788A}" name="Termination Date" dataDxfId="31"/>
  </tableColumns>
  <tableStyleInfo name="Table Style 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F2758EC-FD0C-4FC3-B75B-AD54AFDF2DC6}" name="HRCC" displayName="HRCC" ref="B23:G158" totalsRowShown="0" headerRowDxfId="26" dataDxfId="25">
  <autoFilter ref="B23:G158" xr:uid="{5F2758EC-FD0C-4FC3-B75B-AD54AFDF2DC6}"/>
  <tableColumns count="6">
    <tableColumn id="2" xr3:uid="{2FA97D2B-46D2-4279-83AA-22FDD09FE122}" name="Room ID" dataDxfId="24"/>
    <tableColumn id="1" xr3:uid="{E8EE84A3-9190-49C4-B07F-8F153EA95D48}" name="Room / Unit Type1" dataDxfId="23"/>
    <tableColumn id="3" xr3:uid="{5CC9D12C-39CE-42E8-84AB-419F6500887D}" name="Admit Date" dataDxfId="22"/>
    <tableColumn id="4" xr3:uid="{82400D94-D658-49AA-BDEE-9F0D98A11CDE}" name="Discharge Date" dataDxfId="21"/>
    <tableColumn id="5" xr3:uid="{F0F39D2A-DD1E-43C3-B4BC-8C0398AB7B82}" name="Occupied Bed Days2" dataDxfId="20">
      <calculatedColumnFormula>MIN(HRCC[[#This Row],[Discharge Date]],$C$21)-MAX(HRCC[[#This Row],[Admit Date]],$C$20)+1</calculatedColumnFormula>
    </tableColumn>
    <tableColumn id="6" xr3:uid="{7B115ED6-23EC-4FD3-BCF5-7610E0F30436}" name="Site" dataDxfId="19"/>
  </tableColumns>
  <tableStyleInfo name="Table Style 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9C09DD43-CF35-4387-AAE5-67547B5214EC}" name="HUD_Data" displayName="HUD_Data" ref="B26:I2631" totalsRowShown="0" headerRowDxfId="12" dataDxfId="11" headerRowBorderDxfId="9" tableBorderDxfId="10" totalsRowBorderDxfId="8">
  <autoFilter ref="B26:I2631" xr:uid="{9C09DD43-CF35-4387-AAE5-67547B5214EC}"/>
  <tableColumns count="8">
    <tableColumn id="1" xr3:uid="{5453C69E-95BB-418E-A064-16933D2BD4EC}" name="ZIP Code" dataDxfId="7"/>
    <tableColumn id="2" xr3:uid="{BB649E51-8259-4972-8360-511ED302A7D5}" name="HUD Area Code2" dataDxfId="6"/>
    <tableColumn id="3" xr3:uid="{9B632905-2CAD-400C-AC5D-C90E5DA1029C}" name="HUD Fair Market Rent Area Name3" dataDxfId="5"/>
    <tableColumn id="4" xr3:uid="{97569358-F121-4F1E-BAEC-0F0ADE8737E1}" name="SAFMR 0BR" dataDxfId="4"/>
    <tableColumn id="5" xr3:uid="{7BB5C935-EB2C-4D5E-8552-0D75CA756756}" name="SAFMR 1BR" dataDxfId="3"/>
    <tableColumn id="6" xr3:uid="{37C7C703-5F24-4703-90DE-7B19D4C93B19}" name="SAFMR 2BR" dataDxfId="2"/>
    <tableColumn id="7" xr3:uid="{BA863CC4-4A4A-42F0-BEF5-29439AED1A18}" name="SAFMR 3BR" dataDxfId="1"/>
    <tableColumn id="8" xr3:uid="{629987ED-A865-4FAC-9E45-ED0653A6F3FD}" name="SAFMR 4BR" dataDxfId="0"/>
  </tableColumns>
  <tableStyleInfo name="TableStyleMedium24"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D18" dT="2026-03-17T16:45:01.08" personId="{3E51BC55-061C-4BB1-91C0-F73E7A66475B}" id="{59A2231C-9F7F-46A2-9842-2DA5E603F56A}">
    <text>Change to talk through the revenue offsets to set rates</text>
  </threadedComment>
</ThreadedComments>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hyperlink" Target="https://www.dhcs.ca.gov/services/Documents/DirectedPymts/Transitional-Rent-Payment-Methodology.pdf" TargetMode="Externa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8.xml"/><Relationship Id="rId1" Type="http://schemas.openxmlformats.org/officeDocument/2006/relationships/hyperlink" Target="https://www.dhcs.ca.gov/services/Documents/DirectedPymts/Transitional-Rent-Payment-Methodology.pdf" TargetMode="External"/><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3" Type="http://schemas.openxmlformats.org/officeDocument/2006/relationships/hyperlink" Target="https://www.huduser.gov/portal/datasets/fmr/smallarea/index.html" TargetMode="External"/><Relationship Id="rId2" Type="http://schemas.openxmlformats.org/officeDocument/2006/relationships/hyperlink" Target="https://www.huduser.gov/portal/datasets/fmr/fmrs/FY2025_code/select_Geography_sa.odn" TargetMode="External"/><Relationship Id="rId1" Type="http://schemas.openxmlformats.org/officeDocument/2006/relationships/hyperlink" Target="https://www.dhcs.ca.gov/services/Documents/DirectedPymts/Transitional-Rent-Payment-Methodology.pdf" TargetMode="External"/><Relationship Id="rId4"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F0910B-7796-4D70-8ECC-448E0FC40BCD}">
  <sheetPr>
    <tabColor rgb="FF0F6775"/>
  </sheetPr>
  <dimension ref="B1:U94"/>
  <sheetViews>
    <sheetView workbookViewId="0">
      <selection activeCell="O41" sqref="O41"/>
    </sheetView>
  </sheetViews>
  <sheetFormatPr defaultColWidth="9.140625" defaultRowHeight="14.25"/>
  <cols>
    <col min="1" max="1" width="1.7109375" style="9" customWidth="1"/>
    <col min="2" max="16384" width="9.140625" style="9"/>
  </cols>
  <sheetData>
    <row r="1" spans="2:21" ht="26.25">
      <c r="B1" s="243" t="s">
        <v>0</v>
      </c>
      <c r="C1" s="61"/>
      <c r="D1" s="61"/>
      <c r="E1" s="61"/>
      <c r="F1" s="61"/>
      <c r="G1" s="61"/>
      <c r="H1" s="61"/>
      <c r="I1" s="61"/>
      <c r="J1" s="61"/>
      <c r="K1" s="61"/>
      <c r="L1" s="61"/>
      <c r="M1" s="61"/>
      <c r="N1" s="61"/>
      <c r="O1" s="61"/>
      <c r="P1" s="61"/>
      <c r="Q1" s="61"/>
      <c r="R1" s="61"/>
      <c r="S1" s="61"/>
      <c r="T1" s="61"/>
      <c r="U1" s="61"/>
    </row>
    <row r="3" spans="2:21" ht="15">
      <c r="B3" s="239" t="s">
        <v>1</v>
      </c>
    </row>
    <row r="4" spans="2:21">
      <c r="B4" s="253" t="s">
        <v>2</v>
      </c>
      <c r="C4" s="253"/>
      <c r="D4" s="253"/>
      <c r="E4" s="253"/>
      <c r="F4" s="253"/>
      <c r="G4" s="253"/>
      <c r="H4" s="253"/>
      <c r="I4" s="253"/>
      <c r="J4" s="253"/>
      <c r="K4" s="253"/>
      <c r="L4" s="253"/>
      <c r="M4" s="253"/>
      <c r="N4" s="253"/>
      <c r="O4" s="253"/>
      <c r="P4" s="253"/>
      <c r="Q4" s="253"/>
      <c r="R4" s="253"/>
      <c r="S4" s="253"/>
      <c r="T4" s="253"/>
      <c r="U4" s="253"/>
    </row>
    <row r="5" spans="2:21">
      <c r="B5" s="253"/>
      <c r="C5" s="253"/>
      <c r="D5" s="253"/>
      <c r="E5" s="253"/>
      <c r="F5" s="253"/>
      <c r="G5" s="253"/>
      <c r="H5" s="253"/>
      <c r="I5" s="253"/>
      <c r="J5" s="253"/>
      <c r="K5" s="253"/>
      <c r="L5" s="253"/>
      <c r="M5" s="253"/>
      <c r="N5" s="253"/>
      <c r="O5" s="253"/>
      <c r="P5" s="253"/>
      <c r="Q5" s="253"/>
      <c r="R5" s="253"/>
      <c r="S5" s="253"/>
      <c r="T5" s="253"/>
      <c r="U5" s="253"/>
    </row>
    <row r="6" spans="2:21">
      <c r="B6" s="253"/>
      <c r="C6" s="253"/>
      <c r="D6" s="253"/>
      <c r="E6" s="253"/>
      <c r="F6" s="253"/>
      <c r="G6" s="253"/>
      <c r="H6" s="253"/>
      <c r="I6" s="253"/>
      <c r="J6" s="253"/>
      <c r="K6" s="253"/>
      <c r="L6" s="253"/>
      <c r="M6" s="253"/>
      <c r="N6" s="253"/>
      <c r="O6" s="253"/>
      <c r="P6" s="253"/>
      <c r="Q6" s="253"/>
      <c r="R6" s="253"/>
      <c r="S6" s="253"/>
      <c r="T6" s="253"/>
      <c r="U6" s="253"/>
    </row>
    <row r="7" spans="2:21">
      <c r="B7" s="253"/>
      <c r="C7" s="253"/>
      <c r="D7" s="253"/>
      <c r="E7" s="253"/>
      <c r="F7" s="253"/>
      <c r="G7" s="253"/>
      <c r="H7" s="253"/>
      <c r="I7" s="253"/>
      <c r="J7" s="253"/>
      <c r="K7" s="253"/>
      <c r="L7" s="253"/>
      <c r="M7" s="253"/>
      <c r="N7" s="253"/>
      <c r="O7" s="253"/>
      <c r="P7" s="253"/>
      <c r="Q7" s="253"/>
      <c r="R7" s="253"/>
      <c r="S7" s="253"/>
      <c r="T7" s="253"/>
      <c r="U7" s="253"/>
    </row>
    <row r="8" spans="2:21">
      <c r="B8" s="253" t="s">
        <v>3</v>
      </c>
      <c r="C8" s="253"/>
      <c r="D8" s="253"/>
      <c r="E8" s="253"/>
      <c r="F8" s="253"/>
      <c r="G8" s="253"/>
      <c r="H8" s="253"/>
      <c r="I8" s="253"/>
      <c r="J8" s="253"/>
      <c r="K8" s="253"/>
      <c r="L8" s="253"/>
      <c r="M8" s="253"/>
      <c r="N8" s="253"/>
      <c r="O8" s="253"/>
      <c r="P8" s="253"/>
      <c r="Q8" s="253"/>
      <c r="R8" s="253"/>
      <c r="S8" s="253"/>
      <c r="T8" s="253"/>
      <c r="U8" s="253"/>
    </row>
    <row r="9" spans="2:21">
      <c r="B9" s="253"/>
      <c r="C9" s="253"/>
      <c r="D9" s="253"/>
      <c r="E9" s="253"/>
      <c r="F9" s="253"/>
      <c r="G9" s="253"/>
      <c r="H9" s="253"/>
      <c r="I9" s="253"/>
      <c r="J9" s="253"/>
      <c r="K9" s="253"/>
      <c r="L9" s="253"/>
      <c r="M9" s="253"/>
      <c r="N9" s="253"/>
      <c r="O9" s="253"/>
      <c r="P9" s="253"/>
      <c r="Q9" s="253"/>
      <c r="R9" s="253"/>
      <c r="S9" s="253"/>
      <c r="T9" s="253"/>
      <c r="U9" s="253"/>
    </row>
    <row r="10" spans="2:21">
      <c r="B10" s="253"/>
      <c r="C10" s="253"/>
      <c r="D10" s="253"/>
      <c r="E10" s="253"/>
      <c r="F10" s="253"/>
      <c r="G10" s="253"/>
      <c r="H10" s="253"/>
      <c r="I10" s="253"/>
      <c r="J10" s="253"/>
      <c r="K10" s="253"/>
      <c r="L10" s="253"/>
      <c r="M10" s="253"/>
      <c r="N10" s="253"/>
      <c r="O10" s="253"/>
      <c r="P10" s="253"/>
      <c r="Q10" s="253"/>
      <c r="R10" s="253"/>
      <c r="S10" s="253"/>
      <c r="T10" s="253"/>
      <c r="U10" s="253"/>
    </row>
    <row r="11" spans="2:21">
      <c r="B11" s="253" t="s">
        <v>4</v>
      </c>
      <c r="C11" s="253"/>
      <c r="D11" s="253"/>
      <c r="E11" s="253"/>
      <c r="F11" s="253"/>
      <c r="G11" s="253"/>
      <c r="H11" s="253"/>
      <c r="I11" s="253"/>
      <c r="J11" s="253"/>
      <c r="K11" s="253"/>
      <c r="L11" s="253"/>
      <c r="M11" s="253"/>
      <c r="N11" s="253"/>
      <c r="O11" s="253"/>
      <c r="P11" s="253"/>
      <c r="Q11" s="253"/>
      <c r="R11" s="253"/>
      <c r="S11" s="253"/>
      <c r="T11" s="253"/>
      <c r="U11" s="253"/>
    </row>
    <row r="12" spans="2:21">
      <c r="B12" s="253"/>
      <c r="C12" s="253"/>
      <c r="D12" s="253"/>
      <c r="E12" s="253"/>
      <c r="F12" s="253"/>
      <c r="G12" s="253"/>
      <c r="H12" s="253"/>
      <c r="I12" s="253"/>
      <c r="J12" s="253"/>
      <c r="K12" s="253"/>
      <c r="L12" s="253"/>
      <c r="M12" s="253"/>
      <c r="N12" s="253"/>
      <c r="O12" s="253"/>
      <c r="P12" s="253"/>
      <c r="Q12" s="253"/>
      <c r="R12" s="253"/>
      <c r="S12" s="253"/>
      <c r="T12" s="253"/>
      <c r="U12" s="253"/>
    </row>
    <row r="13" spans="2:21">
      <c r="B13" s="77"/>
      <c r="C13" s="77"/>
      <c r="D13" s="77"/>
      <c r="E13" s="77"/>
      <c r="F13" s="77"/>
      <c r="G13" s="77"/>
      <c r="H13" s="77"/>
      <c r="I13" s="77"/>
      <c r="J13" s="77"/>
      <c r="K13" s="77"/>
      <c r="L13" s="77"/>
      <c r="M13" s="77"/>
      <c r="N13" s="77"/>
      <c r="O13" s="77"/>
      <c r="P13" s="77"/>
      <c r="Q13" s="77"/>
      <c r="R13" s="77"/>
      <c r="S13" s="77"/>
      <c r="T13" s="77"/>
      <c r="U13" s="77"/>
    </row>
    <row r="14" spans="2:21">
      <c r="B14" s="253" t="s">
        <v>5</v>
      </c>
      <c r="C14" s="253"/>
      <c r="D14" s="253"/>
      <c r="E14" s="253"/>
      <c r="F14" s="253"/>
      <c r="G14" s="253"/>
      <c r="H14" s="253"/>
      <c r="I14" s="253"/>
      <c r="J14" s="253"/>
      <c r="K14" s="253"/>
      <c r="L14" s="253"/>
      <c r="M14" s="253"/>
      <c r="N14" s="253"/>
      <c r="O14" s="253"/>
      <c r="P14" s="253"/>
      <c r="Q14" s="253"/>
      <c r="R14" s="253"/>
      <c r="S14" s="253"/>
      <c r="T14" s="253"/>
      <c r="U14" s="253"/>
    </row>
    <row r="15" spans="2:21">
      <c r="B15" s="253"/>
      <c r="C15" s="253"/>
      <c r="D15" s="253"/>
      <c r="E15" s="253"/>
      <c r="F15" s="253"/>
      <c r="G15" s="253"/>
      <c r="H15" s="253"/>
      <c r="I15" s="253"/>
      <c r="J15" s="253"/>
      <c r="K15" s="253"/>
      <c r="L15" s="253"/>
      <c r="M15" s="253"/>
      <c r="N15" s="253"/>
      <c r="O15" s="253"/>
      <c r="P15" s="253"/>
      <c r="Q15" s="253"/>
      <c r="R15" s="253"/>
      <c r="S15" s="253"/>
      <c r="T15" s="253"/>
      <c r="U15" s="253"/>
    </row>
    <row r="16" spans="2:21">
      <c r="B16" s="253"/>
      <c r="C16" s="253"/>
      <c r="D16" s="253"/>
      <c r="E16" s="253"/>
      <c r="F16" s="253"/>
      <c r="G16" s="253"/>
      <c r="H16" s="253"/>
      <c r="I16" s="253"/>
      <c r="J16" s="253"/>
      <c r="K16" s="253"/>
      <c r="L16" s="253"/>
      <c r="M16" s="253"/>
      <c r="N16" s="253"/>
      <c r="O16" s="253"/>
      <c r="P16" s="253"/>
      <c r="Q16" s="253"/>
      <c r="R16" s="253"/>
      <c r="S16" s="253"/>
      <c r="T16" s="253"/>
      <c r="U16" s="253"/>
    </row>
    <row r="17" spans="2:21" ht="15">
      <c r="B17" s="239" t="s">
        <v>6</v>
      </c>
    </row>
    <row r="18" spans="2:21">
      <c r="B18" s="55" t="s">
        <v>7</v>
      </c>
    </row>
    <row r="20" spans="2:21" ht="15">
      <c r="B20" s="238"/>
      <c r="C20" s="237" t="s">
        <v>8</v>
      </c>
    </row>
    <row r="21" spans="2:21" ht="15">
      <c r="C21" s="237" t="s">
        <v>9</v>
      </c>
    </row>
    <row r="23" spans="2:21">
      <c r="B23" s="55" t="s">
        <v>10</v>
      </c>
    </row>
    <row r="25" spans="2:21" ht="15">
      <c r="B25" s="239" t="s">
        <v>11</v>
      </c>
    </row>
    <row r="26" spans="2:21">
      <c r="B26" s="55" t="s">
        <v>12</v>
      </c>
    </row>
    <row r="28" spans="2:21" ht="15">
      <c r="B28" s="240" t="s">
        <v>13</v>
      </c>
      <c r="C28" s="241"/>
      <c r="D28" s="241"/>
      <c r="E28" s="241"/>
      <c r="F28" s="241"/>
      <c r="G28" s="241"/>
      <c r="H28" s="241"/>
      <c r="I28" s="241"/>
      <c r="J28" s="241"/>
      <c r="K28" s="241"/>
      <c r="L28" s="241"/>
      <c r="M28" s="241"/>
      <c r="N28" s="241"/>
      <c r="O28" s="241"/>
      <c r="P28" s="241"/>
      <c r="Q28" s="241"/>
      <c r="R28" s="241"/>
      <c r="S28" s="241"/>
      <c r="T28" s="241"/>
      <c r="U28" s="241"/>
    </row>
    <row r="29" spans="2:21">
      <c r="B29" s="79" t="s">
        <v>14</v>
      </c>
      <c r="C29" s="241"/>
      <c r="D29" s="241"/>
      <c r="E29" s="241"/>
      <c r="F29" s="241"/>
      <c r="G29" s="241"/>
      <c r="H29" s="241"/>
      <c r="I29" s="241"/>
      <c r="J29" s="241"/>
      <c r="K29" s="241"/>
      <c r="L29" s="241"/>
      <c r="M29" s="241"/>
      <c r="N29" s="241"/>
      <c r="O29" s="241"/>
      <c r="P29" s="241"/>
      <c r="Q29" s="241"/>
      <c r="R29" s="241"/>
      <c r="S29" s="241"/>
      <c r="T29" s="241"/>
      <c r="U29" s="241"/>
    </row>
    <row r="30" spans="2:21" ht="15">
      <c r="B30" s="240" t="s">
        <v>15</v>
      </c>
      <c r="C30" s="241"/>
      <c r="D30" s="241"/>
      <c r="E30" s="241"/>
      <c r="F30" s="241"/>
      <c r="G30" s="241"/>
      <c r="H30" s="241"/>
      <c r="I30" s="241"/>
      <c r="J30" s="241"/>
      <c r="K30" s="241"/>
      <c r="L30" s="241"/>
      <c r="M30" s="241"/>
      <c r="N30" s="241"/>
      <c r="O30" s="241"/>
      <c r="P30" s="241"/>
      <c r="Q30" s="241"/>
      <c r="R30" s="241"/>
      <c r="S30" s="241"/>
      <c r="T30" s="241"/>
      <c r="U30" s="241"/>
    </row>
    <row r="31" spans="2:21">
      <c r="B31" s="79" t="s">
        <v>16</v>
      </c>
      <c r="C31" s="241"/>
      <c r="D31" s="241"/>
      <c r="E31" s="241"/>
      <c r="F31" s="241"/>
      <c r="G31" s="241"/>
      <c r="H31" s="241"/>
      <c r="I31" s="241"/>
      <c r="J31" s="241"/>
      <c r="K31" s="241"/>
      <c r="L31" s="241"/>
      <c r="M31" s="241"/>
      <c r="N31" s="241"/>
      <c r="O31" s="241"/>
      <c r="P31" s="241"/>
      <c r="Q31" s="241"/>
      <c r="R31" s="241"/>
      <c r="S31" s="241"/>
      <c r="T31" s="241"/>
      <c r="U31" s="241"/>
    </row>
    <row r="32" spans="2:21" ht="15">
      <c r="B32" s="240" t="s">
        <v>17</v>
      </c>
      <c r="C32" s="241"/>
      <c r="D32" s="241"/>
      <c r="E32" s="241"/>
      <c r="F32" s="241"/>
      <c r="G32" s="241"/>
      <c r="H32" s="241"/>
      <c r="I32" s="241"/>
      <c r="J32" s="241"/>
      <c r="K32" s="241"/>
      <c r="L32" s="241"/>
      <c r="M32" s="241"/>
      <c r="N32" s="241"/>
      <c r="O32" s="241"/>
      <c r="P32" s="241"/>
      <c r="Q32" s="241"/>
      <c r="R32" s="241"/>
      <c r="S32" s="241"/>
      <c r="T32" s="241"/>
      <c r="U32" s="241"/>
    </row>
    <row r="33" spans="2:21">
      <c r="B33" s="79" t="s">
        <v>18</v>
      </c>
      <c r="C33" s="241"/>
      <c r="D33" s="241"/>
      <c r="E33" s="241"/>
      <c r="F33" s="241"/>
      <c r="G33" s="241"/>
      <c r="H33" s="241"/>
      <c r="I33" s="241"/>
      <c r="J33" s="241"/>
      <c r="K33" s="241"/>
      <c r="L33" s="241"/>
      <c r="M33" s="241"/>
      <c r="N33" s="241"/>
      <c r="O33" s="241"/>
      <c r="P33" s="241"/>
      <c r="Q33" s="241"/>
      <c r="R33" s="241"/>
      <c r="S33" s="241"/>
      <c r="T33" s="241"/>
      <c r="U33" s="241"/>
    </row>
    <row r="34" spans="2:21" ht="15">
      <c r="B34" s="240" t="s">
        <v>19</v>
      </c>
      <c r="C34" s="241"/>
      <c r="D34" s="241"/>
      <c r="E34" s="241"/>
      <c r="F34" s="241"/>
      <c r="G34" s="241"/>
      <c r="H34" s="241"/>
      <c r="I34" s="241"/>
      <c r="J34" s="241"/>
      <c r="K34" s="241"/>
      <c r="L34" s="241"/>
      <c r="M34" s="241"/>
      <c r="N34" s="241"/>
      <c r="O34" s="241"/>
      <c r="P34" s="241"/>
      <c r="Q34" s="241"/>
      <c r="R34" s="241"/>
      <c r="S34" s="241"/>
      <c r="T34" s="241"/>
      <c r="U34" s="241"/>
    </row>
    <row r="35" spans="2:21">
      <c r="B35" s="79" t="s">
        <v>20</v>
      </c>
      <c r="C35" s="241"/>
      <c r="D35" s="241"/>
      <c r="E35" s="241"/>
      <c r="F35" s="241"/>
      <c r="G35" s="241"/>
      <c r="H35" s="241"/>
      <c r="I35" s="241"/>
      <c r="J35" s="241"/>
      <c r="K35" s="241"/>
      <c r="L35" s="241"/>
      <c r="M35" s="241"/>
      <c r="N35" s="241"/>
      <c r="O35" s="241"/>
      <c r="P35" s="241"/>
      <c r="Q35" s="241"/>
      <c r="R35" s="241"/>
      <c r="S35" s="241"/>
      <c r="T35" s="241"/>
      <c r="U35" s="241"/>
    </row>
    <row r="36" spans="2:21" ht="15">
      <c r="B36" s="240" t="s">
        <v>21</v>
      </c>
      <c r="C36" s="241"/>
      <c r="D36" s="241"/>
      <c r="E36" s="241"/>
      <c r="F36" s="241"/>
      <c r="G36" s="241"/>
      <c r="H36" s="241"/>
      <c r="I36" s="241"/>
      <c r="J36" s="241"/>
      <c r="K36" s="241"/>
      <c r="L36" s="241"/>
      <c r="M36" s="241"/>
      <c r="N36" s="241"/>
      <c r="O36" s="241"/>
      <c r="P36" s="241"/>
      <c r="Q36" s="241"/>
      <c r="R36" s="241"/>
      <c r="S36" s="241"/>
      <c r="T36" s="241"/>
      <c r="U36" s="241"/>
    </row>
    <row r="37" spans="2:21">
      <c r="B37" s="79" t="s">
        <v>22</v>
      </c>
      <c r="C37" s="241"/>
      <c r="D37" s="241"/>
      <c r="E37" s="241"/>
      <c r="F37" s="241"/>
      <c r="G37" s="241"/>
      <c r="H37" s="241"/>
      <c r="I37" s="241"/>
      <c r="J37" s="241"/>
      <c r="K37" s="241"/>
      <c r="L37" s="241"/>
      <c r="M37" s="241"/>
      <c r="N37" s="241"/>
      <c r="O37" s="241"/>
      <c r="P37" s="241"/>
      <c r="Q37" s="241"/>
      <c r="R37" s="241"/>
      <c r="S37" s="241"/>
      <c r="T37" s="241"/>
      <c r="U37" s="241"/>
    </row>
    <row r="38" spans="2:21" ht="15">
      <c r="B38" s="240" t="s">
        <v>23</v>
      </c>
      <c r="C38" s="241"/>
      <c r="D38" s="241"/>
      <c r="E38" s="241"/>
      <c r="F38" s="241"/>
      <c r="G38" s="241"/>
      <c r="H38" s="241"/>
      <c r="I38" s="241"/>
      <c r="J38" s="241"/>
      <c r="K38" s="241"/>
      <c r="L38" s="241"/>
      <c r="M38" s="241"/>
      <c r="N38" s="241"/>
      <c r="O38" s="241"/>
      <c r="P38" s="241"/>
      <c r="Q38" s="241"/>
      <c r="R38" s="241"/>
      <c r="S38" s="241"/>
      <c r="T38" s="241"/>
      <c r="U38" s="241"/>
    </row>
    <row r="39" spans="2:21">
      <c r="B39" s="254" t="s">
        <v>24</v>
      </c>
      <c r="C39" s="254"/>
      <c r="D39" s="254"/>
      <c r="E39" s="254"/>
      <c r="F39" s="254"/>
      <c r="G39" s="254"/>
      <c r="H39" s="254"/>
      <c r="I39" s="254"/>
      <c r="J39" s="254"/>
      <c r="K39" s="254"/>
      <c r="L39" s="254"/>
      <c r="M39" s="254"/>
      <c r="N39" s="254"/>
      <c r="O39" s="254"/>
      <c r="P39" s="254"/>
      <c r="Q39" s="254"/>
      <c r="R39" s="254"/>
      <c r="S39" s="254"/>
      <c r="T39" s="254"/>
      <c r="U39" s="254"/>
    </row>
    <row r="40" spans="2:21">
      <c r="B40" s="254"/>
      <c r="C40" s="254"/>
      <c r="D40" s="254"/>
      <c r="E40" s="254"/>
      <c r="F40" s="254"/>
      <c r="G40" s="254"/>
      <c r="H40" s="254"/>
      <c r="I40" s="254"/>
      <c r="J40" s="254"/>
      <c r="K40" s="254"/>
      <c r="L40" s="254"/>
      <c r="M40" s="254"/>
      <c r="N40" s="254"/>
      <c r="O40" s="254"/>
      <c r="P40" s="254"/>
      <c r="Q40" s="254"/>
      <c r="R40" s="254"/>
      <c r="S40" s="254"/>
      <c r="T40" s="254"/>
      <c r="U40" s="254"/>
    </row>
    <row r="41" spans="2:21" ht="15">
      <c r="B41" s="240" t="s">
        <v>25</v>
      </c>
      <c r="C41" s="241"/>
      <c r="D41" s="241"/>
      <c r="E41" s="241"/>
      <c r="F41" s="241"/>
      <c r="G41" s="241"/>
      <c r="H41" s="241"/>
      <c r="I41" s="241"/>
      <c r="J41" s="241"/>
      <c r="K41" s="241"/>
      <c r="L41" s="241"/>
      <c r="M41" s="241"/>
      <c r="N41" s="241"/>
      <c r="O41" s="241"/>
      <c r="P41" s="241"/>
      <c r="Q41" s="241"/>
      <c r="R41" s="241"/>
      <c r="S41" s="241"/>
      <c r="T41" s="241"/>
      <c r="U41" s="241"/>
    </row>
    <row r="42" spans="2:21">
      <c r="B42" s="79" t="s">
        <v>26</v>
      </c>
      <c r="C42" s="241"/>
      <c r="D42" s="241"/>
      <c r="E42" s="241"/>
      <c r="F42" s="241"/>
      <c r="G42" s="241"/>
      <c r="H42" s="241"/>
      <c r="I42" s="241"/>
      <c r="J42" s="241"/>
      <c r="K42" s="241"/>
      <c r="L42" s="241"/>
      <c r="M42" s="241"/>
      <c r="N42" s="241"/>
      <c r="O42" s="241"/>
      <c r="P42" s="241"/>
      <c r="Q42" s="241"/>
      <c r="R42" s="241"/>
      <c r="S42" s="241"/>
      <c r="T42" s="241"/>
      <c r="U42" s="241"/>
    </row>
    <row r="43" spans="2:21" ht="15">
      <c r="B43" s="240" t="s">
        <v>27</v>
      </c>
      <c r="C43" s="241"/>
      <c r="D43" s="241"/>
      <c r="E43" s="241"/>
      <c r="F43" s="241"/>
      <c r="G43" s="241"/>
      <c r="H43" s="241"/>
      <c r="I43" s="241"/>
      <c r="J43" s="241"/>
      <c r="K43" s="241"/>
      <c r="L43" s="241"/>
      <c r="M43" s="241"/>
      <c r="N43" s="241"/>
      <c r="O43" s="241"/>
      <c r="P43" s="241"/>
      <c r="Q43" s="241"/>
      <c r="R43" s="241"/>
      <c r="S43" s="241"/>
      <c r="T43" s="241"/>
      <c r="U43" s="241"/>
    </row>
    <row r="44" spans="2:21">
      <c r="B44" s="79" t="s">
        <v>28</v>
      </c>
      <c r="C44" s="241"/>
      <c r="D44" s="241"/>
      <c r="E44" s="241"/>
      <c r="F44" s="241"/>
      <c r="G44" s="241"/>
      <c r="H44" s="241"/>
      <c r="I44" s="241"/>
      <c r="J44" s="241"/>
      <c r="K44" s="241"/>
      <c r="L44" s="241"/>
      <c r="M44" s="241"/>
      <c r="N44" s="241"/>
      <c r="O44" s="241"/>
      <c r="P44" s="241"/>
      <c r="Q44" s="241"/>
      <c r="R44" s="241"/>
      <c r="S44" s="241"/>
      <c r="T44" s="241"/>
      <c r="U44" s="241"/>
    </row>
    <row r="45" spans="2:21" ht="15">
      <c r="B45" s="240" t="s">
        <v>29</v>
      </c>
      <c r="C45" s="241"/>
      <c r="D45" s="241"/>
      <c r="E45" s="241"/>
      <c r="F45" s="241"/>
      <c r="G45" s="241"/>
      <c r="H45" s="241"/>
      <c r="I45" s="241"/>
      <c r="J45" s="241"/>
      <c r="K45" s="241"/>
      <c r="L45" s="241"/>
      <c r="M45" s="241"/>
      <c r="N45" s="241"/>
      <c r="O45" s="241"/>
      <c r="P45" s="241"/>
      <c r="Q45" s="241"/>
      <c r="R45" s="241"/>
      <c r="S45" s="241"/>
      <c r="T45" s="241"/>
      <c r="U45" s="241"/>
    </row>
    <row r="46" spans="2:21">
      <c r="B46" s="79" t="s">
        <v>30</v>
      </c>
      <c r="C46" s="241"/>
      <c r="D46" s="241"/>
      <c r="E46" s="241"/>
      <c r="F46" s="241"/>
      <c r="G46" s="241"/>
      <c r="H46" s="241"/>
      <c r="I46" s="241"/>
      <c r="J46" s="241"/>
      <c r="K46" s="241"/>
      <c r="L46" s="241"/>
      <c r="M46" s="241"/>
      <c r="N46" s="241"/>
      <c r="O46" s="241"/>
      <c r="P46" s="241"/>
      <c r="Q46" s="241"/>
      <c r="R46" s="241"/>
      <c r="S46" s="241"/>
      <c r="T46" s="241"/>
      <c r="U46" s="241"/>
    </row>
    <row r="48" spans="2:21" ht="15">
      <c r="B48" s="239" t="s">
        <v>31</v>
      </c>
    </row>
    <row r="49" spans="2:2">
      <c r="B49" s="55" t="s">
        <v>32</v>
      </c>
    </row>
    <row r="50" spans="2:2">
      <c r="B50" s="55" t="s">
        <v>33</v>
      </c>
    </row>
    <row r="51" spans="2:2">
      <c r="B51" s="55" t="s">
        <v>34</v>
      </c>
    </row>
    <row r="52" spans="2:2">
      <c r="B52" s="55" t="s">
        <v>35</v>
      </c>
    </row>
    <row r="53" spans="2:2">
      <c r="B53" s="55" t="s">
        <v>36</v>
      </c>
    </row>
    <row r="54" spans="2:2">
      <c r="B54" s="55" t="s">
        <v>37</v>
      </c>
    </row>
    <row r="55" spans="2:2">
      <c r="B55" s="55" t="s">
        <v>38</v>
      </c>
    </row>
    <row r="56" spans="2:2">
      <c r="B56" s="55" t="s">
        <v>39</v>
      </c>
    </row>
    <row r="57" spans="2:2">
      <c r="B57" s="55" t="s">
        <v>40</v>
      </c>
    </row>
    <row r="58" spans="2:2">
      <c r="B58" s="55"/>
    </row>
    <row r="59" spans="2:2" ht="15">
      <c r="B59" s="239" t="s">
        <v>41</v>
      </c>
    </row>
    <row r="60" spans="2:2" ht="15">
      <c r="B60" s="240" t="s">
        <v>42</v>
      </c>
    </row>
    <row r="61" spans="2:2">
      <c r="B61" s="79" t="s">
        <v>43</v>
      </c>
    </row>
    <row r="62" spans="2:2" ht="15">
      <c r="B62" s="240" t="s">
        <v>44</v>
      </c>
    </row>
    <row r="63" spans="2:2">
      <c r="B63" s="79" t="s">
        <v>45</v>
      </c>
    </row>
    <row r="64" spans="2:2" ht="15">
      <c r="B64" s="240" t="s">
        <v>46</v>
      </c>
    </row>
    <row r="65" spans="2:21">
      <c r="B65" s="79" t="s">
        <v>47</v>
      </c>
    </row>
    <row r="66" spans="2:21" ht="15">
      <c r="B66" s="240" t="s">
        <v>48</v>
      </c>
    </row>
    <row r="67" spans="2:21">
      <c r="B67" s="79" t="s">
        <v>49</v>
      </c>
    </row>
    <row r="68" spans="2:21" ht="15">
      <c r="B68" s="240" t="s">
        <v>50</v>
      </c>
    </row>
    <row r="69" spans="2:21">
      <c r="B69" s="79" t="s">
        <v>51</v>
      </c>
    </row>
    <row r="70" spans="2:21" ht="15">
      <c r="B70" s="240" t="s">
        <v>52</v>
      </c>
    </row>
    <row r="71" spans="2:21">
      <c r="B71" s="79" t="s">
        <v>53</v>
      </c>
    </row>
    <row r="73" spans="2:21" ht="15">
      <c r="B73" s="239" t="s">
        <v>54</v>
      </c>
    </row>
    <row r="74" spans="2:21" ht="15">
      <c r="B74" s="242" t="s">
        <v>55</v>
      </c>
    </row>
    <row r="75" spans="2:21" ht="15">
      <c r="B75" s="242" t="s">
        <v>56</v>
      </c>
    </row>
    <row r="76" spans="2:21" ht="15" customHeight="1">
      <c r="B76" s="255" t="s">
        <v>57</v>
      </c>
      <c r="C76" s="255"/>
      <c r="D76" s="255"/>
      <c r="E76" s="255"/>
      <c r="F76" s="255"/>
      <c r="G76" s="255"/>
      <c r="H76" s="255"/>
      <c r="I76" s="255"/>
      <c r="J76" s="255"/>
      <c r="K76" s="255"/>
      <c r="L76" s="255"/>
      <c r="M76" s="255"/>
      <c r="N76" s="255"/>
      <c r="O76" s="255"/>
      <c r="P76" s="255"/>
      <c r="Q76" s="255"/>
      <c r="R76" s="255"/>
      <c r="S76" s="255"/>
      <c r="T76" s="255"/>
      <c r="U76" s="255"/>
    </row>
    <row r="77" spans="2:21">
      <c r="B77" s="255"/>
      <c r="C77" s="255"/>
      <c r="D77" s="255"/>
      <c r="E77" s="255"/>
      <c r="F77" s="255"/>
      <c r="G77" s="255"/>
      <c r="H77" s="255"/>
      <c r="I77" s="255"/>
      <c r="J77" s="255"/>
      <c r="K77" s="255"/>
      <c r="L77" s="255"/>
      <c r="M77" s="255"/>
      <c r="N77" s="255"/>
      <c r="O77" s="255"/>
      <c r="P77" s="255"/>
      <c r="Q77" s="255"/>
      <c r="R77" s="255"/>
      <c r="S77" s="255"/>
      <c r="T77" s="255"/>
      <c r="U77" s="255"/>
    </row>
    <row r="78" spans="2:21">
      <c r="B78" s="55" t="s">
        <v>58</v>
      </c>
    </row>
    <row r="79" spans="2:21">
      <c r="B79" s="55" t="s">
        <v>59</v>
      </c>
    </row>
    <row r="80" spans="2:21" ht="15">
      <c r="B80" s="242" t="s">
        <v>60</v>
      </c>
    </row>
    <row r="82" spans="2:21" ht="15">
      <c r="B82" s="239" t="s">
        <v>61</v>
      </c>
    </row>
    <row r="83" spans="2:21">
      <c r="B83" s="55" t="s">
        <v>62</v>
      </c>
    </row>
    <row r="84" spans="2:21" ht="6.75" customHeight="1">
      <c r="B84" s="55"/>
    </row>
    <row r="85" spans="2:21" ht="15">
      <c r="B85" s="244" t="s">
        <v>63</v>
      </c>
    </row>
    <row r="86" spans="2:21">
      <c r="B86" s="34" t="s">
        <v>64</v>
      </c>
    </row>
    <row r="87" spans="2:21">
      <c r="B87" s="34" t="s">
        <v>65</v>
      </c>
    </row>
    <row r="88" spans="2:21">
      <c r="B88" s="34" t="s">
        <v>66</v>
      </c>
    </row>
    <row r="89" spans="2:21">
      <c r="B89" s="34" t="s">
        <v>67</v>
      </c>
    </row>
    <row r="91" spans="2:21" ht="15">
      <c r="B91" s="239" t="s">
        <v>68</v>
      </c>
    </row>
    <row r="92" spans="2:21" ht="15" customHeight="1">
      <c r="B92" s="253" t="s">
        <v>69</v>
      </c>
      <c r="C92" s="253"/>
      <c r="D92" s="253"/>
      <c r="E92" s="253"/>
      <c r="F92" s="253"/>
      <c r="G92" s="253"/>
      <c r="H92" s="253"/>
      <c r="I92" s="253"/>
      <c r="J92" s="253"/>
      <c r="K92" s="253"/>
      <c r="L92" s="253"/>
      <c r="M92" s="253"/>
      <c r="N92" s="253"/>
      <c r="O92" s="253"/>
      <c r="P92" s="253"/>
      <c r="Q92" s="253"/>
      <c r="R92" s="253"/>
      <c r="S92" s="253"/>
      <c r="T92" s="253"/>
      <c r="U92" s="253"/>
    </row>
    <row r="93" spans="2:21">
      <c r="B93" s="253"/>
      <c r="C93" s="253"/>
      <c r="D93" s="253"/>
      <c r="E93" s="253"/>
      <c r="F93" s="253"/>
      <c r="G93" s="253"/>
      <c r="H93" s="253"/>
      <c r="I93" s="253"/>
      <c r="J93" s="253"/>
      <c r="K93" s="253"/>
      <c r="L93" s="253"/>
      <c r="M93" s="253"/>
      <c r="N93" s="253"/>
      <c r="O93" s="253"/>
      <c r="P93" s="253"/>
      <c r="Q93" s="253"/>
      <c r="R93" s="253"/>
      <c r="S93" s="253"/>
      <c r="T93" s="253"/>
      <c r="U93" s="253"/>
    </row>
    <row r="94" spans="2:21">
      <c r="B94" s="253"/>
      <c r="C94" s="253"/>
      <c r="D94" s="253"/>
      <c r="E94" s="253"/>
      <c r="F94" s="253"/>
      <c r="G94" s="253"/>
      <c r="H94" s="253"/>
      <c r="I94" s="253"/>
      <c r="J94" s="253"/>
      <c r="K94" s="253"/>
      <c r="L94" s="253"/>
      <c r="M94" s="253"/>
      <c r="N94" s="253"/>
      <c r="O94" s="253"/>
      <c r="P94" s="253"/>
      <c r="Q94" s="253"/>
      <c r="R94" s="253"/>
      <c r="S94" s="253"/>
      <c r="T94" s="253"/>
      <c r="U94" s="253"/>
    </row>
  </sheetData>
  <mergeCells count="7">
    <mergeCell ref="B92:U94"/>
    <mergeCell ref="B11:U12"/>
    <mergeCell ref="B4:U7"/>
    <mergeCell ref="B8:U10"/>
    <mergeCell ref="B39:U40"/>
    <mergeCell ref="B76:U77"/>
    <mergeCell ref="B14:U16"/>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1EF1DC-5D32-420C-A1AC-184D2D0B3734}">
  <dimension ref="A1:B60"/>
  <sheetViews>
    <sheetView workbookViewId="0"/>
  </sheetViews>
  <sheetFormatPr defaultRowHeight="15"/>
  <cols>
    <col min="1" max="2" width="54.7109375" bestFit="1" customWidth="1"/>
  </cols>
  <sheetData>
    <row r="1" spans="1:2">
      <c r="A1" s="1" t="s">
        <v>416</v>
      </c>
      <c r="B1" s="1" t="s">
        <v>417</v>
      </c>
    </row>
    <row r="2" spans="1:2">
      <c r="A2" t="s">
        <v>139</v>
      </c>
      <c r="B2" t="s">
        <v>418</v>
      </c>
    </row>
    <row r="3" spans="1:2">
      <c r="A3" t="s">
        <v>140</v>
      </c>
      <c r="B3" t="s">
        <v>418</v>
      </c>
    </row>
    <row r="4" spans="1:2">
      <c r="A4" t="s">
        <v>141</v>
      </c>
      <c r="B4" t="s">
        <v>418</v>
      </c>
    </row>
    <row r="5" spans="1:2">
      <c r="A5" t="s">
        <v>142</v>
      </c>
      <c r="B5" t="s">
        <v>418</v>
      </c>
    </row>
    <row r="6" spans="1:2">
      <c r="A6" t="s">
        <v>143</v>
      </c>
      <c r="B6" t="s">
        <v>418</v>
      </c>
    </row>
    <row r="7" spans="1:2">
      <c r="A7" t="s">
        <v>146</v>
      </c>
      <c r="B7" t="s">
        <v>418</v>
      </c>
    </row>
    <row r="8" spans="1:2">
      <c r="A8" t="s">
        <v>147</v>
      </c>
      <c r="B8" t="s">
        <v>418</v>
      </c>
    </row>
    <row r="9" spans="1:2">
      <c r="A9" t="s">
        <v>148</v>
      </c>
      <c r="B9" t="s">
        <v>418</v>
      </c>
    </row>
    <row r="10" spans="1:2">
      <c r="A10" t="s">
        <v>149</v>
      </c>
      <c r="B10" t="s">
        <v>418</v>
      </c>
    </row>
    <row r="11" spans="1:2">
      <c r="A11" t="s">
        <v>151</v>
      </c>
      <c r="B11" t="s">
        <v>418</v>
      </c>
    </row>
    <row r="12" spans="1:2">
      <c r="A12" t="s">
        <v>152</v>
      </c>
      <c r="B12" t="s">
        <v>418</v>
      </c>
    </row>
    <row r="13" spans="1:2">
      <c r="A13" t="s">
        <v>153</v>
      </c>
      <c r="B13" t="s">
        <v>418</v>
      </c>
    </row>
    <row r="14" spans="1:2">
      <c r="A14" t="s">
        <v>154</v>
      </c>
      <c r="B14" t="s">
        <v>418</v>
      </c>
    </row>
    <row r="15" spans="1:2">
      <c r="A15" t="s">
        <v>155</v>
      </c>
      <c r="B15" t="s">
        <v>418</v>
      </c>
    </row>
    <row r="16" spans="1:2">
      <c r="A16" t="s">
        <v>156</v>
      </c>
      <c r="B16" t="s">
        <v>419</v>
      </c>
    </row>
    <row r="17" spans="1:2">
      <c r="A17" t="s">
        <v>160</v>
      </c>
      <c r="B17" t="s">
        <v>420</v>
      </c>
    </row>
    <row r="18" spans="1:2">
      <c r="A18" t="s">
        <v>161</v>
      </c>
      <c r="B18" t="s">
        <v>420</v>
      </c>
    </row>
    <row r="19" spans="1:2">
      <c r="A19" t="s">
        <v>162</v>
      </c>
      <c r="B19" t="s">
        <v>420</v>
      </c>
    </row>
    <row r="20" spans="1:2">
      <c r="A20" t="s">
        <v>163</v>
      </c>
      <c r="B20" t="s">
        <v>420</v>
      </c>
    </row>
    <row r="21" spans="1:2">
      <c r="A21" t="s">
        <v>164</v>
      </c>
      <c r="B21" t="s">
        <v>420</v>
      </c>
    </row>
    <row r="22" spans="1:2">
      <c r="A22" t="s">
        <v>165</v>
      </c>
      <c r="B22" t="s">
        <v>420</v>
      </c>
    </row>
    <row r="23" spans="1:2">
      <c r="A23" t="s">
        <v>166</v>
      </c>
      <c r="B23" t="s">
        <v>420</v>
      </c>
    </row>
    <row r="24" spans="1:2">
      <c r="A24" t="s">
        <v>167</v>
      </c>
      <c r="B24" t="s">
        <v>420</v>
      </c>
    </row>
    <row r="25" spans="1:2">
      <c r="A25" t="s">
        <v>168</v>
      </c>
      <c r="B25" t="s">
        <v>420</v>
      </c>
    </row>
    <row r="26" spans="1:2">
      <c r="A26" t="s">
        <v>170</v>
      </c>
      <c r="B26" t="s">
        <v>418</v>
      </c>
    </row>
    <row r="27" spans="1:2">
      <c r="A27" t="s">
        <v>171</v>
      </c>
      <c r="B27" t="s">
        <v>418</v>
      </c>
    </row>
    <row r="28" spans="1:2">
      <c r="A28" t="s">
        <v>421</v>
      </c>
      <c r="B28" t="s">
        <v>420</v>
      </c>
    </row>
    <row r="29" spans="1:2">
      <c r="A29" t="s">
        <v>422</v>
      </c>
      <c r="B29" t="s">
        <v>420</v>
      </c>
    </row>
    <row r="30" spans="1:2">
      <c r="A30" t="s">
        <v>174</v>
      </c>
      <c r="B30" t="s">
        <v>420</v>
      </c>
    </row>
    <row r="31" spans="1:2">
      <c r="A31" t="s">
        <v>176</v>
      </c>
      <c r="B31" t="s">
        <v>420</v>
      </c>
    </row>
    <row r="32" spans="1:2">
      <c r="A32" t="s">
        <v>176</v>
      </c>
      <c r="B32" t="s">
        <v>420</v>
      </c>
    </row>
    <row r="33" spans="1:2">
      <c r="A33" t="s">
        <v>176</v>
      </c>
      <c r="B33" t="s">
        <v>420</v>
      </c>
    </row>
    <row r="34" spans="1:2">
      <c r="A34" t="s">
        <v>178</v>
      </c>
      <c r="B34" t="s">
        <v>423</v>
      </c>
    </row>
    <row r="35" spans="1:2">
      <c r="A35" t="s">
        <v>179</v>
      </c>
      <c r="B35" t="s">
        <v>423</v>
      </c>
    </row>
    <row r="36" spans="1:2">
      <c r="A36" t="s">
        <v>180</v>
      </c>
      <c r="B36" t="s">
        <v>423</v>
      </c>
    </row>
    <row r="37" spans="1:2">
      <c r="A37" t="s">
        <v>181</v>
      </c>
      <c r="B37" t="s">
        <v>423</v>
      </c>
    </row>
    <row r="38" spans="1:2">
      <c r="A38" t="s">
        <v>182</v>
      </c>
      <c r="B38" t="s">
        <v>423</v>
      </c>
    </row>
    <row r="39" spans="1:2">
      <c r="A39" t="s">
        <v>183</v>
      </c>
      <c r="B39" t="s">
        <v>423</v>
      </c>
    </row>
    <row r="40" spans="1:2">
      <c r="A40" t="s">
        <v>185</v>
      </c>
      <c r="B40" t="s">
        <v>423</v>
      </c>
    </row>
    <row r="41" spans="1:2">
      <c r="A41" t="s">
        <v>186</v>
      </c>
      <c r="B41" t="s">
        <v>423</v>
      </c>
    </row>
    <row r="42" spans="1:2">
      <c r="A42" t="s">
        <v>187</v>
      </c>
      <c r="B42" t="s">
        <v>423</v>
      </c>
    </row>
    <row r="43" spans="1:2">
      <c r="A43" t="s">
        <v>189</v>
      </c>
      <c r="B43" t="s">
        <v>423</v>
      </c>
    </row>
    <row r="44" spans="1:2">
      <c r="A44" t="s">
        <v>190</v>
      </c>
      <c r="B44" t="s">
        <v>423</v>
      </c>
    </row>
    <row r="45" spans="1:2">
      <c r="A45" t="s">
        <v>191</v>
      </c>
      <c r="B45" t="s">
        <v>418</v>
      </c>
    </row>
    <row r="46" spans="1:2">
      <c r="A46" t="s">
        <v>192</v>
      </c>
      <c r="B46" t="s">
        <v>418</v>
      </c>
    </row>
    <row r="47" spans="1:2">
      <c r="A47" t="s">
        <v>193</v>
      </c>
      <c r="B47" t="s">
        <v>423</v>
      </c>
    </row>
    <row r="48" spans="1:2">
      <c r="A48" t="s">
        <v>194</v>
      </c>
      <c r="B48" t="s">
        <v>423</v>
      </c>
    </row>
    <row r="49" spans="1:2">
      <c r="A49" t="s">
        <v>195</v>
      </c>
      <c r="B49" t="s">
        <v>423</v>
      </c>
    </row>
    <row r="50" spans="1:2">
      <c r="A50" t="s">
        <v>196</v>
      </c>
      <c r="B50" t="s">
        <v>423</v>
      </c>
    </row>
    <row r="51" spans="1:2">
      <c r="A51" t="s">
        <v>197</v>
      </c>
      <c r="B51" t="s">
        <v>423</v>
      </c>
    </row>
    <row r="52" spans="1:2">
      <c r="A52" t="s">
        <v>198</v>
      </c>
      <c r="B52" t="s">
        <v>420</v>
      </c>
    </row>
    <row r="53" spans="1:2">
      <c r="A53" t="s">
        <v>199</v>
      </c>
      <c r="B53" t="s">
        <v>420</v>
      </c>
    </row>
    <row r="54" spans="1:2">
      <c r="A54" t="s">
        <v>200</v>
      </c>
      <c r="B54" t="s">
        <v>418</v>
      </c>
    </row>
    <row r="55" spans="1:2">
      <c r="A55" t="s">
        <v>202</v>
      </c>
      <c r="B55" t="s">
        <v>423</v>
      </c>
    </row>
    <row r="56" spans="1:2">
      <c r="A56" t="s">
        <v>203</v>
      </c>
      <c r="B56" t="s">
        <v>423</v>
      </c>
    </row>
    <row r="57" spans="1:2">
      <c r="A57" t="s">
        <v>204</v>
      </c>
      <c r="B57" t="s">
        <v>423</v>
      </c>
    </row>
    <row r="58" spans="1:2">
      <c r="A58" t="s">
        <v>424</v>
      </c>
      <c r="B58" t="s">
        <v>423</v>
      </c>
    </row>
    <row r="59" spans="1:2">
      <c r="A59" t="s">
        <v>157</v>
      </c>
      <c r="B59" t="s">
        <v>425</v>
      </c>
    </row>
    <row r="60" spans="1:2">
      <c r="A60" t="s">
        <v>426</v>
      </c>
      <c r="B60" t="s">
        <v>425</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1779C2-8CBC-4EAA-906F-75786047AA00}">
  <dimension ref="A1:D85"/>
  <sheetViews>
    <sheetView workbookViewId="0">
      <selection activeCell="K27" sqref="K27"/>
    </sheetView>
  </sheetViews>
  <sheetFormatPr defaultRowHeight="15"/>
  <cols>
    <col min="1" max="1" width="38.42578125" bestFit="1" customWidth="1"/>
    <col min="2" max="2" width="4.28515625" customWidth="1"/>
    <col min="3" max="3" width="40.28515625" customWidth="1"/>
  </cols>
  <sheetData>
    <row r="1" spans="1:4">
      <c r="A1" t="s">
        <v>427</v>
      </c>
      <c r="B1" t="s">
        <v>428</v>
      </c>
    </row>
    <row r="2" spans="1:4">
      <c r="A2" t="s">
        <v>429</v>
      </c>
    </row>
    <row r="7" spans="1:4">
      <c r="A7" t="s">
        <v>430</v>
      </c>
    </row>
    <row r="10" spans="1:4">
      <c r="B10" t="s">
        <v>135</v>
      </c>
      <c r="D10" t="s">
        <v>431</v>
      </c>
    </row>
    <row r="11" spans="1:4">
      <c r="B11" t="s">
        <v>137</v>
      </c>
    </row>
    <row r="12" spans="1:4">
      <c r="A12">
        <v>1</v>
      </c>
      <c r="C12" t="s">
        <v>139</v>
      </c>
      <c r="D12">
        <v>0</v>
      </c>
    </row>
    <row r="13" spans="1:4">
      <c r="A13">
        <v>1</v>
      </c>
      <c r="C13" t="s">
        <v>140</v>
      </c>
      <c r="D13">
        <v>0</v>
      </c>
    </row>
    <row r="14" spans="1:4">
      <c r="A14">
        <v>1</v>
      </c>
      <c r="C14" t="s">
        <v>141</v>
      </c>
      <c r="D14">
        <v>0</v>
      </c>
    </row>
    <row r="15" spans="1:4">
      <c r="A15">
        <v>1</v>
      </c>
      <c r="C15" t="s">
        <v>142</v>
      </c>
      <c r="D15">
        <v>0</v>
      </c>
    </row>
    <row r="16" spans="1:4">
      <c r="A16">
        <v>1</v>
      </c>
      <c r="C16" t="s">
        <v>143</v>
      </c>
      <c r="D16">
        <v>0</v>
      </c>
    </row>
    <row r="17" spans="1:4">
      <c r="B17" t="s">
        <v>145</v>
      </c>
    </row>
    <row r="18" spans="1:4">
      <c r="A18">
        <v>1</v>
      </c>
      <c r="C18" t="s">
        <v>146</v>
      </c>
      <c r="D18">
        <v>0</v>
      </c>
    </row>
    <row r="19" spans="1:4">
      <c r="A19">
        <v>1</v>
      </c>
      <c r="C19" t="s">
        <v>147</v>
      </c>
      <c r="D19">
        <v>0</v>
      </c>
    </row>
    <row r="20" spans="1:4">
      <c r="A20">
        <v>1</v>
      </c>
      <c r="C20" t="s">
        <v>148</v>
      </c>
      <c r="D20">
        <v>0</v>
      </c>
    </row>
    <row r="21" spans="1:4">
      <c r="A21">
        <v>1</v>
      </c>
      <c r="C21" t="s">
        <v>149</v>
      </c>
      <c r="D21">
        <v>0</v>
      </c>
    </row>
    <row r="22" spans="1:4">
      <c r="B22" t="s">
        <v>150</v>
      </c>
    </row>
    <row r="23" spans="1:4">
      <c r="A23">
        <v>1</v>
      </c>
      <c r="C23" t="s">
        <v>151</v>
      </c>
      <c r="D23">
        <v>0</v>
      </c>
    </row>
    <row r="24" spans="1:4">
      <c r="A24">
        <v>1</v>
      </c>
      <c r="C24" t="s">
        <v>152</v>
      </c>
      <c r="D24">
        <v>0</v>
      </c>
    </row>
    <row r="25" spans="1:4">
      <c r="A25">
        <v>1</v>
      </c>
      <c r="C25" t="s">
        <v>153</v>
      </c>
      <c r="D25">
        <v>0</v>
      </c>
    </row>
    <row r="26" spans="1:4">
      <c r="A26">
        <v>1</v>
      </c>
      <c r="C26" t="s">
        <v>154</v>
      </c>
      <c r="D26">
        <v>0</v>
      </c>
    </row>
    <row r="27" spans="1:4">
      <c r="A27">
        <v>1</v>
      </c>
      <c r="C27" t="s">
        <v>155</v>
      </c>
      <c r="D27">
        <v>0</v>
      </c>
    </row>
    <row r="28" spans="1:4">
      <c r="A28">
        <v>1</v>
      </c>
      <c r="C28" t="s">
        <v>156</v>
      </c>
      <c r="D28">
        <v>0</v>
      </c>
    </row>
    <row r="29" spans="1:4">
      <c r="A29">
        <v>1</v>
      </c>
      <c r="C29" t="s">
        <v>157</v>
      </c>
      <c r="D29">
        <v>0</v>
      </c>
    </row>
    <row r="30" spans="1:4">
      <c r="A30">
        <v>1</v>
      </c>
      <c r="C30" t="s">
        <v>158</v>
      </c>
      <c r="D30">
        <v>0</v>
      </c>
    </row>
    <row r="31" spans="1:4">
      <c r="A31">
        <v>1</v>
      </c>
      <c r="C31" t="s">
        <v>160</v>
      </c>
      <c r="D31">
        <v>0</v>
      </c>
    </row>
    <row r="32" spans="1:4">
      <c r="A32">
        <v>1</v>
      </c>
      <c r="C32" t="s">
        <v>161</v>
      </c>
      <c r="D32">
        <v>0</v>
      </c>
    </row>
    <row r="33" spans="1:4">
      <c r="A33">
        <v>1</v>
      </c>
      <c r="C33" t="s">
        <v>162</v>
      </c>
      <c r="D33">
        <v>0</v>
      </c>
    </row>
    <row r="34" spans="1:4">
      <c r="A34">
        <v>1</v>
      </c>
      <c r="C34" t="s">
        <v>163</v>
      </c>
      <c r="D34">
        <v>0</v>
      </c>
    </row>
    <row r="35" spans="1:4">
      <c r="A35">
        <v>1</v>
      </c>
      <c r="C35" t="s">
        <v>164</v>
      </c>
      <c r="D35">
        <v>0</v>
      </c>
    </row>
    <row r="36" spans="1:4">
      <c r="A36">
        <v>0.5</v>
      </c>
      <c r="C36" t="s">
        <v>165</v>
      </c>
      <c r="D36">
        <f>SUM(Overhead!E63:N63)*0.5</f>
        <v>10000</v>
      </c>
    </row>
    <row r="37" spans="1:4">
      <c r="A37">
        <v>0.5</v>
      </c>
      <c r="C37" t="s">
        <v>166</v>
      </c>
    </row>
    <row r="38" spans="1:4">
      <c r="A38">
        <v>0.5</v>
      </c>
      <c r="C38" t="s">
        <v>167</v>
      </c>
    </row>
    <row r="39" spans="1:4">
      <c r="A39">
        <v>0.5</v>
      </c>
      <c r="C39" t="s">
        <v>168</v>
      </c>
    </row>
    <row r="40" spans="1:4">
      <c r="B40" t="s">
        <v>169</v>
      </c>
    </row>
    <row r="41" spans="1:4">
      <c r="A41">
        <v>1</v>
      </c>
      <c r="C41" t="s">
        <v>170</v>
      </c>
    </row>
    <row r="42" spans="1:4">
      <c r="A42">
        <v>1</v>
      </c>
      <c r="C42" t="s">
        <v>171</v>
      </c>
    </row>
    <row r="43" spans="1:4">
      <c r="B43" t="s">
        <v>172</v>
      </c>
    </row>
    <row r="44" spans="1:4">
      <c r="A44">
        <v>0</v>
      </c>
      <c r="C44" t="s">
        <v>173</v>
      </c>
    </row>
    <row r="45" spans="1:4">
      <c r="A45">
        <v>0</v>
      </c>
      <c r="C45" t="s">
        <v>174</v>
      </c>
    </row>
    <row r="46" spans="1:4">
      <c r="A46">
        <v>0</v>
      </c>
      <c r="C46" t="s">
        <v>175</v>
      </c>
    </row>
    <row r="47" spans="1:4">
      <c r="A47">
        <v>0</v>
      </c>
      <c r="C47" t="s">
        <v>176</v>
      </c>
    </row>
    <row r="48" spans="1:4">
      <c r="A48">
        <v>0</v>
      </c>
      <c r="C48" t="s">
        <v>176</v>
      </c>
    </row>
    <row r="49" spans="1:3">
      <c r="A49">
        <v>0</v>
      </c>
      <c r="C49" t="s">
        <v>176</v>
      </c>
    </row>
    <row r="50" spans="1:3">
      <c r="B50" t="s">
        <v>177</v>
      </c>
    </row>
    <row r="51" spans="1:3">
      <c r="A51">
        <v>0.5</v>
      </c>
      <c r="C51" t="s">
        <v>178</v>
      </c>
    </row>
    <row r="52" spans="1:3">
      <c r="A52">
        <v>0.5</v>
      </c>
      <c r="C52" t="s">
        <v>179</v>
      </c>
    </row>
    <row r="53" spans="1:3">
      <c r="A53">
        <v>0.5</v>
      </c>
      <c r="C53" t="s">
        <v>180</v>
      </c>
    </row>
    <row r="54" spans="1:3">
      <c r="A54">
        <v>0.5</v>
      </c>
      <c r="C54" t="s">
        <v>181</v>
      </c>
    </row>
    <row r="55" spans="1:3">
      <c r="A55">
        <v>0.5</v>
      </c>
      <c r="C55" t="s">
        <v>182</v>
      </c>
    </row>
    <row r="56" spans="1:3">
      <c r="A56">
        <v>0.5</v>
      </c>
      <c r="C56" t="s">
        <v>183</v>
      </c>
    </row>
    <row r="57" spans="1:3">
      <c r="B57" t="s">
        <v>184</v>
      </c>
    </row>
    <row r="58" spans="1:3">
      <c r="A58">
        <v>0.5</v>
      </c>
      <c r="C58" t="s">
        <v>185</v>
      </c>
    </row>
    <row r="59" spans="1:3">
      <c r="A59">
        <v>0.5</v>
      </c>
      <c r="C59" t="s">
        <v>186</v>
      </c>
    </row>
    <row r="60" spans="1:3">
      <c r="A60">
        <v>0.5</v>
      </c>
      <c r="C60" t="s">
        <v>187</v>
      </c>
    </row>
    <row r="61" spans="1:3">
      <c r="A61">
        <v>0.5</v>
      </c>
      <c r="C61" t="s">
        <v>188</v>
      </c>
    </row>
    <row r="62" spans="1:3">
      <c r="A62">
        <v>0.5</v>
      </c>
      <c r="C62" t="s">
        <v>189</v>
      </c>
    </row>
    <row r="63" spans="1:3">
      <c r="A63">
        <v>0.5</v>
      </c>
      <c r="C63" t="s">
        <v>190</v>
      </c>
    </row>
    <row r="64" spans="1:3">
      <c r="A64">
        <v>1</v>
      </c>
      <c r="C64" t="s">
        <v>191</v>
      </c>
    </row>
    <row r="65" spans="1:3">
      <c r="A65">
        <v>1</v>
      </c>
      <c r="C65" t="s">
        <v>192</v>
      </c>
    </row>
    <row r="66" spans="1:3">
      <c r="A66">
        <v>0.5</v>
      </c>
      <c r="C66" t="s">
        <v>193</v>
      </c>
    </row>
    <row r="67" spans="1:3">
      <c r="A67">
        <v>0.5</v>
      </c>
      <c r="C67" t="s">
        <v>194</v>
      </c>
    </row>
    <row r="68" spans="1:3">
      <c r="A68">
        <v>0.5</v>
      </c>
      <c r="C68" t="s">
        <v>195</v>
      </c>
    </row>
    <row r="69" spans="1:3">
      <c r="A69">
        <v>0.5</v>
      </c>
      <c r="C69" t="s">
        <v>196</v>
      </c>
    </row>
    <row r="70" spans="1:3">
      <c r="A70">
        <v>0.5</v>
      </c>
      <c r="C70" t="s">
        <v>197</v>
      </c>
    </row>
    <row r="71" spans="1:3">
      <c r="A71">
        <v>0.5</v>
      </c>
      <c r="C71" t="s">
        <v>198</v>
      </c>
    </row>
    <row r="72" spans="1:3">
      <c r="A72">
        <v>0.5</v>
      </c>
      <c r="C72" t="s">
        <v>199</v>
      </c>
    </row>
    <row r="73" spans="1:3">
      <c r="A73">
        <v>1</v>
      </c>
      <c r="C73" t="s">
        <v>200</v>
      </c>
    </row>
    <row r="74" spans="1:3">
      <c r="B74" t="s">
        <v>201</v>
      </c>
    </row>
    <row r="75" spans="1:3">
      <c r="A75">
        <v>0.5</v>
      </c>
      <c r="C75" t="s">
        <v>202</v>
      </c>
    </row>
    <row r="76" spans="1:3">
      <c r="A76">
        <v>0.5</v>
      </c>
      <c r="C76" t="s">
        <v>203</v>
      </c>
    </row>
    <row r="77" spans="1:3">
      <c r="A77">
        <v>1</v>
      </c>
      <c r="C77" t="s">
        <v>204</v>
      </c>
    </row>
    <row r="78" spans="1:3">
      <c r="B78" t="s">
        <v>205</v>
      </c>
    </row>
    <row r="79" spans="1:3">
      <c r="B79" t="s">
        <v>205</v>
      </c>
      <c r="C79" t="s">
        <v>176</v>
      </c>
    </row>
    <row r="80" spans="1:3">
      <c r="B80" t="s">
        <v>205</v>
      </c>
      <c r="C80" t="s">
        <v>176</v>
      </c>
    </row>
    <row r="81" spans="2:4">
      <c r="B81" t="s">
        <v>205</v>
      </c>
      <c r="C81" t="s">
        <v>176</v>
      </c>
    </row>
    <row r="82" spans="2:4">
      <c r="B82" t="s">
        <v>205</v>
      </c>
      <c r="C82" t="s">
        <v>176</v>
      </c>
    </row>
    <row r="83" spans="2:4">
      <c r="B83" t="s">
        <v>205</v>
      </c>
      <c r="C83" t="s">
        <v>176</v>
      </c>
    </row>
    <row r="84" spans="2:4">
      <c r="B84" t="s">
        <v>205</v>
      </c>
      <c r="C84" t="s">
        <v>176</v>
      </c>
    </row>
    <row r="85" spans="2:4">
      <c r="D85">
        <f>SUM(D11:D84)</f>
        <v>10000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4" tint="0.79998168889431442"/>
  </sheetPr>
  <dimension ref="A1:V84"/>
  <sheetViews>
    <sheetView zoomScale="115" zoomScaleNormal="115" workbookViewId="0">
      <selection activeCell="B19" sqref="B19"/>
    </sheetView>
  </sheetViews>
  <sheetFormatPr defaultColWidth="14.42578125" defaultRowHeight="15" outlineLevelCol="1"/>
  <cols>
    <col min="1" max="1" width="1.7109375" style="9" customWidth="1"/>
    <col min="2" max="2" width="16.28515625" style="10" customWidth="1"/>
    <col min="3" max="3" width="24.85546875" style="11" bestFit="1" customWidth="1"/>
    <col min="4" max="5" width="8.7109375" style="11" customWidth="1"/>
    <col min="6" max="7" width="12.7109375" style="11" customWidth="1"/>
    <col min="8" max="11" width="10.42578125" style="11" bestFit="1" customWidth="1"/>
    <col min="12" max="12" width="8.7109375" style="9" customWidth="1"/>
    <col min="13" max="13" width="8.7109375" style="15" customWidth="1"/>
    <col min="14" max="14" width="8.7109375" style="3" customWidth="1"/>
    <col min="15" max="15" width="14.42578125" style="9" hidden="1" customWidth="1" outlineLevel="1"/>
    <col min="16" max="16" width="14.42578125" style="9" collapsed="1"/>
    <col min="17" max="16384" width="14.42578125" style="9"/>
  </cols>
  <sheetData>
    <row r="1" spans="2:22" s="18" customFormat="1" ht="21" customHeight="1">
      <c r="B1" s="51" t="s">
        <v>70</v>
      </c>
      <c r="C1" s="37"/>
      <c r="D1" s="37"/>
      <c r="E1" s="37"/>
      <c r="F1" s="37"/>
      <c r="G1" s="53"/>
      <c r="H1" s="37"/>
      <c r="I1" s="37"/>
      <c r="J1" s="37"/>
      <c r="K1" s="37"/>
      <c r="L1" s="37"/>
      <c r="M1" s="37"/>
      <c r="N1" s="52"/>
      <c r="O1" s="37"/>
      <c r="P1" s="37"/>
      <c r="Q1" s="37"/>
      <c r="R1" s="37"/>
      <c r="S1" s="37"/>
      <c r="T1" s="37"/>
      <c r="U1" s="37"/>
    </row>
    <row r="2" spans="2:22" s="18" customFormat="1" ht="7.5" customHeight="1">
      <c r="B2" s="51"/>
      <c r="C2" s="37"/>
      <c r="D2" s="37"/>
      <c r="E2" s="37"/>
      <c r="F2" s="37"/>
      <c r="G2" s="53"/>
      <c r="H2" s="37"/>
      <c r="I2" s="37"/>
      <c r="J2" s="37"/>
      <c r="K2" s="37"/>
      <c r="L2" s="37"/>
      <c r="M2" s="37"/>
      <c r="N2" s="52"/>
      <c r="O2" s="37"/>
      <c r="P2" s="37"/>
      <c r="Q2" s="37"/>
      <c r="R2" s="37"/>
      <c r="S2" s="37"/>
      <c r="T2" s="37"/>
      <c r="U2" s="37"/>
    </row>
    <row r="3" spans="2:22" s="2" customFormat="1">
      <c r="B3" s="54" t="s">
        <v>71</v>
      </c>
      <c r="C3" s="55"/>
      <c r="D3" s="55"/>
      <c r="E3" s="55"/>
      <c r="F3" s="55"/>
      <c r="G3" s="55"/>
      <c r="H3" s="55"/>
      <c r="I3" s="55"/>
      <c r="J3" s="55"/>
      <c r="K3" s="55"/>
      <c r="L3" s="55"/>
      <c r="M3" s="55"/>
      <c r="N3" s="55"/>
      <c r="O3" s="55"/>
      <c r="P3" s="55"/>
      <c r="Q3" s="55"/>
      <c r="R3" s="55"/>
      <c r="S3" s="55"/>
      <c r="T3" s="55"/>
      <c r="U3" s="55"/>
      <c r="V3" s="56"/>
    </row>
    <row r="4" spans="2:22" s="2" customFormat="1" ht="7.5" customHeight="1">
      <c r="N4" s="3"/>
    </row>
    <row r="5" spans="2:22" s="2" customFormat="1" ht="15" customHeight="1">
      <c r="B5" s="4"/>
      <c r="N5" s="3"/>
    </row>
    <row r="6" spans="2:22" s="18" customFormat="1" ht="14.25" customHeight="1">
      <c r="B6" s="80" t="s">
        <v>72</v>
      </c>
      <c r="C6" s="81"/>
      <c r="F6" s="20" t="s">
        <v>73</v>
      </c>
      <c r="G6" s="41"/>
      <c r="H6" s="41"/>
      <c r="I6" s="41"/>
      <c r="J6" s="41"/>
      <c r="K6" s="41"/>
      <c r="L6" s="41"/>
      <c r="M6" s="41"/>
      <c r="N6" s="43"/>
      <c r="Q6" s="36" t="s">
        <v>74</v>
      </c>
      <c r="R6" s="38"/>
      <c r="S6" s="38"/>
      <c r="T6" s="38"/>
      <c r="U6" s="38"/>
    </row>
    <row r="7" spans="2:22" s="5" customFormat="1" ht="15" customHeight="1">
      <c r="B7" s="34" t="s">
        <v>75</v>
      </c>
      <c r="C7" s="44" t="s">
        <v>76</v>
      </c>
      <c r="F7" s="245"/>
      <c r="G7" s="245"/>
      <c r="H7" s="245"/>
      <c r="I7" s="245"/>
      <c r="J7" s="245"/>
      <c r="K7" s="245"/>
      <c r="L7" s="245"/>
      <c r="M7" s="245"/>
      <c r="N7" s="245"/>
      <c r="Q7" s="46"/>
      <c r="R7" s="46"/>
      <c r="S7" s="46"/>
      <c r="T7" s="46"/>
      <c r="U7" s="46"/>
    </row>
    <row r="8" spans="2:22" s="5" customFormat="1" ht="15" customHeight="1">
      <c r="B8" s="34" t="s">
        <v>77</v>
      </c>
      <c r="C8" s="44">
        <v>10</v>
      </c>
      <c r="F8" s="245"/>
      <c r="G8" s="245"/>
      <c r="H8" s="245"/>
      <c r="I8" s="245"/>
      <c r="J8" s="245"/>
      <c r="K8" s="245"/>
      <c r="L8" s="245"/>
      <c r="M8" s="245"/>
      <c r="N8" s="245"/>
      <c r="Q8" s="46"/>
      <c r="R8" s="46"/>
      <c r="S8" s="46"/>
      <c r="T8" s="46"/>
      <c r="U8" s="46"/>
    </row>
    <row r="9" spans="2:22" s="6" customFormat="1" ht="15" customHeight="1">
      <c r="B9" s="35" t="s">
        <v>78</v>
      </c>
      <c r="C9" s="45">
        <v>45658</v>
      </c>
      <c r="F9" s="245"/>
      <c r="G9" s="245"/>
      <c r="H9" s="245"/>
      <c r="I9" s="245"/>
      <c r="J9" s="245"/>
      <c r="K9" s="245"/>
      <c r="L9" s="245"/>
      <c r="M9" s="245"/>
      <c r="N9" s="245"/>
      <c r="Q9" s="46"/>
      <c r="R9" s="46"/>
      <c r="S9" s="46"/>
      <c r="T9" s="46"/>
      <c r="U9" s="46"/>
    </row>
    <row r="10" spans="2:22" s="6" customFormat="1" ht="15" customHeight="1">
      <c r="B10" s="35" t="s">
        <v>79</v>
      </c>
      <c r="C10" s="45">
        <v>46022</v>
      </c>
      <c r="F10" s="245"/>
      <c r="G10" s="245"/>
      <c r="H10" s="245"/>
      <c r="I10" s="245"/>
      <c r="J10" s="245"/>
      <c r="K10" s="245"/>
      <c r="L10" s="245"/>
      <c r="M10" s="245"/>
      <c r="N10" s="245"/>
      <c r="Q10" s="46"/>
      <c r="R10" s="46"/>
      <c r="S10" s="46"/>
      <c r="T10" s="46"/>
      <c r="U10" s="46"/>
    </row>
    <row r="11" spans="2:22" s="7" customFormat="1" ht="15" customHeight="1">
      <c r="B11" s="8"/>
      <c r="F11" s="246"/>
      <c r="G11" s="246"/>
      <c r="H11" s="246"/>
      <c r="I11" s="246"/>
      <c r="J11" s="246"/>
      <c r="K11" s="246"/>
      <c r="L11" s="246"/>
      <c r="M11" s="246"/>
      <c r="N11" s="246"/>
      <c r="Q11" s="46"/>
      <c r="R11" s="46"/>
      <c r="S11" s="46"/>
      <c r="T11" s="46"/>
      <c r="U11" s="46"/>
    </row>
    <row r="12" spans="2:22" s="7" customFormat="1" ht="15" customHeight="1">
      <c r="B12" s="8"/>
      <c r="F12" s="246"/>
      <c r="G12" s="246"/>
      <c r="H12" s="246"/>
      <c r="I12" s="246"/>
      <c r="J12" s="246"/>
      <c r="K12" s="246"/>
      <c r="L12" s="246"/>
      <c r="M12" s="246"/>
      <c r="N12" s="246"/>
      <c r="Q12" s="46"/>
      <c r="R12" s="46"/>
      <c r="S12" s="46"/>
      <c r="T12" s="46"/>
      <c r="U12" s="46"/>
    </row>
    <row r="13" spans="2:22" s="7" customFormat="1" ht="15" customHeight="1">
      <c r="B13" s="8"/>
      <c r="F13" s="42"/>
      <c r="G13" s="42"/>
      <c r="H13" s="42"/>
      <c r="I13" s="42"/>
      <c r="J13" s="42"/>
      <c r="K13" s="42"/>
      <c r="L13" s="42"/>
      <c r="M13" s="42"/>
      <c r="N13" s="42"/>
      <c r="Q13" s="46"/>
      <c r="R13" s="46"/>
      <c r="S13" s="46"/>
      <c r="T13" s="46"/>
      <c r="U13" s="46"/>
    </row>
    <row r="14" spans="2:22" s="7" customFormat="1" ht="15" customHeight="1">
      <c r="B14" s="8"/>
      <c r="F14" s="42"/>
      <c r="G14" s="42"/>
      <c r="H14" s="42"/>
      <c r="I14" s="42"/>
      <c r="J14" s="42"/>
      <c r="K14" s="42"/>
      <c r="L14" s="42"/>
      <c r="M14" s="42"/>
      <c r="N14" s="42"/>
      <c r="Q14" s="49"/>
      <c r="R14" s="46"/>
      <c r="S14" s="46"/>
      <c r="T14" s="46"/>
      <c r="U14" s="46"/>
    </row>
    <row r="15" spans="2:22" s="7" customFormat="1" ht="15" customHeight="1">
      <c r="B15" s="8"/>
      <c r="F15" s="42"/>
      <c r="G15" s="42"/>
      <c r="H15" s="42"/>
      <c r="I15" s="42"/>
      <c r="J15" s="42"/>
      <c r="K15" s="42"/>
      <c r="L15" s="42"/>
      <c r="M15" s="42"/>
      <c r="N15" s="42"/>
      <c r="Q15" s="247"/>
      <c r="R15" s="247"/>
      <c r="S15" s="247"/>
      <c r="T15" s="247"/>
      <c r="U15" s="247"/>
    </row>
    <row r="16" spans="2:22" s="7" customFormat="1" ht="15" customHeight="1">
      <c r="B16" s="8"/>
      <c r="F16" s="42"/>
      <c r="G16" s="42"/>
      <c r="H16" s="42"/>
      <c r="I16" s="42"/>
      <c r="J16" s="42"/>
      <c r="K16" s="42"/>
      <c r="L16" s="42"/>
      <c r="M16" s="42"/>
      <c r="N16" s="42"/>
      <c r="Q16" s="247"/>
      <c r="R16" s="247"/>
      <c r="S16" s="247"/>
      <c r="T16" s="247"/>
      <c r="U16" s="247"/>
    </row>
    <row r="17" spans="1:21" s="7" customFormat="1">
      <c r="B17" s="8"/>
      <c r="Q17" s="247"/>
      <c r="R17" s="247"/>
      <c r="S17" s="247"/>
      <c r="T17" s="247"/>
      <c r="U17" s="247"/>
    </row>
    <row r="18" spans="1:21" s="21" customFormat="1" ht="20.25" customHeight="1">
      <c r="B18" s="82" t="s">
        <v>80</v>
      </c>
      <c r="C18" s="83"/>
      <c r="D18" s="48"/>
      <c r="E18" s="19"/>
      <c r="F18" s="24" t="s">
        <v>81</v>
      </c>
      <c r="G18" s="25"/>
      <c r="H18" s="26"/>
      <c r="I18" s="26"/>
      <c r="J18" s="26"/>
      <c r="K18" s="27"/>
      <c r="L18" s="19"/>
      <c r="M18" s="19"/>
      <c r="N18" s="19"/>
      <c r="Q18" s="248"/>
      <c r="R18" s="248"/>
      <c r="S18" s="248"/>
      <c r="T18" s="248"/>
      <c r="U18" s="248"/>
    </row>
    <row r="19" spans="1:21" s="21" customFormat="1" ht="24.95" customHeight="1">
      <c r="B19" s="22"/>
      <c r="C19" s="23"/>
      <c r="D19" s="19"/>
      <c r="E19" s="19"/>
      <c r="F19" s="28"/>
      <c r="G19" s="29"/>
      <c r="H19" s="30" t="s">
        <v>82</v>
      </c>
      <c r="I19" s="31"/>
      <c r="J19" s="31"/>
      <c r="K19" s="32"/>
      <c r="L19" s="19"/>
      <c r="M19" s="19"/>
      <c r="N19" s="19"/>
      <c r="Q19" s="248"/>
      <c r="R19" s="248"/>
      <c r="S19" s="248"/>
      <c r="T19" s="248"/>
      <c r="U19" s="248"/>
    </row>
    <row r="20" spans="1:21" s="14" customFormat="1" ht="30">
      <c r="A20" s="12"/>
      <c r="B20" s="12"/>
      <c r="C20" s="13" t="s">
        <v>83</v>
      </c>
      <c r="D20" s="13" t="s">
        <v>84</v>
      </c>
      <c r="E20" s="13" t="s">
        <v>85</v>
      </c>
      <c r="F20" s="13" t="s">
        <v>86</v>
      </c>
      <c r="G20" s="13" t="s">
        <v>87</v>
      </c>
      <c r="H20" s="13">
        <v>1</v>
      </c>
      <c r="I20" s="13">
        <v>2</v>
      </c>
      <c r="J20" s="13">
        <v>3</v>
      </c>
      <c r="K20" s="13">
        <v>4</v>
      </c>
      <c r="L20" s="13" t="s">
        <v>85</v>
      </c>
      <c r="M20" s="13" t="s">
        <v>88</v>
      </c>
      <c r="N20" s="99" t="s">
        <v>89</v>
      </c>
      <c r="O20" s="55" t="str" cm="1">
        <f t="array" aca="1" ref="O20:O31" ca="1">_xlfn.VSTACK("None - Distribute Across Sites","Multi-House (fill out allocation grid)",_xlfn._xlws.SORT(OFFSET(_xlfn.ANCHORARRAY(B21),,1)))</f>
        <v>None - Distribute Across Sites</v>
      </c>
      <c r="Q20" s="248"/>
      <c r="R20" s="248"/>
      <c r="S20" s="248"/>
      <c r="T20" s="248"/>
      <c r="U20" s="248"/>
    </row>
    <row r="21" spans="1:21">
      <c r="B21" s="10" t="str" cm="1">
        <f t="array" ref="B21:B30">"Site "&amp;_xlfn.SEQUENCE(C8)</f>
        <v>Site 1</v>
      </c>
      <c r="C21" s="33" t="s">
        <v>90</v>
      </c>
      <c r="D21" s="33">
        <v>95603</v>
      </c>
      <c r="E21" s="39">
        <v>8</v>
      </c>
      <c r="F21" s="39"/>
      <c r="G21" s="39">
        <v>2</v>
      </c>
      <c r="H21" s="39">
        <v>1</v>
      </c>
      <c r="I21" s="39">
        <v>1</v>
      </c>
      <c r="J21" s="39">
        <v>1</v>
      </c>
      <c r="K21" s="39"/>
      <c r="L21" s="2" cm="1">
        <f t="array" aca="1" ref="L21:L30" ca="1">MMULT(OFFSET(_xlfn.ANCHORARRAY(B21),,4,,6)+0,bed_cnt)</f>
        <v>8</v>
      </c>
      <c r="M21" s="50" t="str" cm="1">
        <f t="array" aca="1" ref="M21:M30" ca="1">IF(OFFSET(_xlfn.ANCHORARRAY(B21),,3)=OFFSET(_xlfn.ANCHORARRAY(B21),,10),"P","O")</f>
        <v>P</v>
      </c>
      <c r="N21" s="3">
        <v>1</v>
      </c>
      <c r="O21" s="55" t="str">
        <f ca="1"/>
        <v>Multi-House (fill out allocation grid)</v>
      </c>
    </row>
    <row r="22" spans="1:21">
      <c r="B22" s="10" t="str">
        <v>Site 2</v>
      </c>
      <c r="C22" s="11" t="s">
        <v>91</v>
      </c>
      <c r="D22" s="11">
        <v>95677</v>
      </c>
      <c r="E22" s="3">
        <v>6</v>
      </c>
      <c r="F22" s="3"/>
      <c r="G22" s="3"/>
      <c r="H22" s="3"/>
      <c r="I22" s="3"/>
      <c r="J22" s="3">
        <v>2</v>
      </c>
      <c r="K22" s="3"/>
      <c r="L22" s="2">
        <f ca="1"/>
        <v>6</v>
      </c>
      <c r="M22" s="50" t="str">
        <f ca="1"/>
        <v>P</v>
      </c>
      <c r="N22" s="3">
        <v>1</v>
      </c>
      <c r="O22" s="55" t="str">
        <f ca="1"/>
        <v>Brown House</v>
      </c>
    </row>
    <row r="23" spans="1:21">
      <c r="B23" s="10" t="str">
        <v>Site 3</v>
      </c>
      <c r="C23" s="11" t="s">
        <v>92</v>
      </c>
      <c r="D23" s="11">
        <v>95661</v>
      </c>
      <c r="E23" s="3">
        <v>6</v>
      </c>
      <c r="F23" s="3"/>
      <c r="G23" s="3">
        <v>5</v>
      </c>
      <c r="H23" s="3">
        <v>1</v>
      </c>
      <c r="I23" s="3"/>
      <c r="J23" s="3"/>
      <c r="K23" s="3"/>
      <c r="L23" s="2">
        <f ca="1"/>
        <v>6</v>
      </c>
      <c r="M23" s="50" t="str">
        <f ca="1"/>
        <v>P</v>
      </c>
      <c r="N23" s="3">
        <v>1</v>
      </c>
      <c r="O23" s="55" t="str">
        <f ca="1"/>
        <v>Constellation Park</v>
      </c>
    </row>
    <row r="24" spans="1:21">
      <c r="B24" s="10" t="str">
        <v>Site 4</v>
      </c>
      <c r="C24" s="11" t="s">
        <v>93</v>
      </c>
      <c r="D24" s="11">
        <v>95765</v>
      </c>
      <c r="E24" s="3">
        <v>6</v>
      </c>
      <c r="F24" s="3"/>
      <c r="G24" s="3">
        <v>6</v>
      </c>
      <c r="H24" s="3"/>
      <c r="I24" s="3"/>
      <c r="J24" s="3"/>
      <c r="K24" s="3"/>
      <c r="L24" s="2">
        <f ca="1"/>
        <v>6</v>
      </c>
      <c r="M24" s="50" t="str">
        <f ca="1"/>
        <v>P</v>
      </c>
      <c r="N24" s="3">
        <v>1</v>
      </c>
      <c r="O24" s="55" t="str">
        <f ca="1"/>
        <v>High Rise Apartments</v>
      </c>
    </row>
    <row r="25" spans="1:21" ht="15" customHeight="1">
      <c r="B25" s="10" t="str">
        <v>Site 5</v>
      </c>
      <c r="C25" s="11" t="s">
        <v>94</v>
      </c>
      <c r="D25" s="11">
        <v>95602</v>
      </c>
      <c r="E25" s="3">
        <v>8</v>
      </c>
      <c r="F25" s="3"/>
      <c r="G25" s="3">
        <v>4</v>
      </c>
      <c r="H25" s="3">
        <v>4</v>
      </c>
      <c r="I25" s="3"/>
      <c r="J25" s="3"/>
      <c r="K25" s="3"/>
      <c r="L25" s="2">
        <f ca="1"/>
        <v>8</v>
      </c>
      <c r="M25" s="50" t="str">
        <f ca="1"/>
        <v>P</v>
      </c>
      <c r="N25" s="3">
        <v>1</v>
      </c>
      <c r="O25" s="55" t="str">
        <f ca="1"/>
        <v>Lakeview Terrace</v>
      </c>
    </row>
    <row r="26" spans="1:21">
      <c r="B26" s="10" t="str">
        <v>Site 6</v>
      </c>
      <c r="C26" s="11" t="s">
        <v>95</v>
      </c>
      <c r="D26" s="11">
        <v>95603</v>
      </c>
      <c r="E26" s="3">
        <v>5</v>
      </c>
      <c r="F26" s="3"/>
      <c r="G26" s="3"/>
      <c r="H26" s="3">
        <v>3</v>
      </c>
      <c r="I26" s="3">
        <v>1</v>
      </c>
      <c r="J26" s="3"/>
      <c r="K26" s="3"/>
      <c r="L26" s="2">
        <f ca="1"/>
        <v>5</v>
      </c>
      <c r="M26" s="50" t="str">
        <f ca="1"/>
        <v>P</v>
      </c>
      <c r="N26" s="3">
        <v>1</v>
      </c>
      <c r="O26" s="55" t="str">
        <f ca="1"/>
        <v>Meadow Lanes</v>
      </c>
    </row>
    <row r="27" spans="1:21">
      <c r="B27" s="10" t="str">
        <v>Site 7</v>
      </c>
      <c r="C27" s="11" t="s">
        <v>96</v>
      </c>
      <c r="D27" s="11">
        <v>95603</v>
      </c>
      <c r="E27" s="3">
        <v>12</v>
      </c>
      <c r="F27" s="3"/>
      <c r="G27" s="3"/>
      <c r="H27" s="3"/>
      <c r="I27" s="3">
        <v>6</v>
      </c>
      <c r="J27" s="3"/>
      <c r="K27" s="3"/>
      <c r="L27" s="2">
        <f ca="1"/>
        <v>12</v>
      </c>
      <c r="M27" s="50" t="str">
        <f ca="1"/>
        <v>P</v>
      </c>
      <c r="N27" s="3">
        <v>2</v>
      </c>
      <c r="O27" s="55" t="str">
        <f ca="1"/>
        <v>Noble Residences</v>
      </c>
    </row>
    <row r="28" spans="1:21">
      <c r="B28" s="10" t="str">
        <v>Site 8</v>
      </c>
      <c r="C28" s="11" t="s">
        <v>97</v>
      </c>
      <c r="D28" s="11">
        <v>96143</v>
      </c>
      <c r="E28" s="3">
        <v>13</v>
      </c>
      <c r="F28" s="3"/>
      <c r="G28" s="3">
        <v>3</v>
      </c>
      <c r="H28" s="3">
        <v>1</v>
      </c>
      <c r="I28" s="3">
        <v>1</v>
      </c>
      <c r="J28" s="3">
        <v>1</v>
      </c>
      <c r="K28" s="3">
        <v>1</v>
      </c>
      <c r="L28" s="2">
        <f ca="1"/>
        <v>13</v>
      </c>
      <c r="M28" s="50" t="str">
        <f ca="1"/>
        <v>P</v>
      </c>
      <c r="N28" s="3">
        <v>2</v>
      </c>
      <c r="O28" s="55" t="str">
        <f ca="1"/>
        <v>Perk Place</v>
      </c>
    </row>
    <row r="29" spans="1:21">
      <c r="B29" s="10" t="str">
        <v>Site 9</v>
      </c>
      <c r="C29" s="11" t="s">
        <v>98</v>
      </c>
      <c r="D29" s="11">
        <v>95678</v>
      </c>
      <c r="E29" s="3">
        <v>18</v>
      </c>
      <c r="F29" s="3"/>
      <c r="G29" s="3"/>
      <c r="H29" s="3"/>
      <c r="I29" s="3"/>
      <c r="J29" s="3">
        <v>6</v>
      </c>
      <c r="K29" s="3"/>
      <c r="L29" s="2">
        <f ca="1"/>
        <v>18</v>
      </c>
      <c r="M29" s="50" t="str">
        <f ca="1"/>
        <v>P</v>
      </c>
      <c r="N29" s="3">
        <v>2</v>
      </c>
      <c r="O29" s="55" t="str">
        <f ca="1"/>
        <v>Ridgeline Manor</v>
      </c>
    </row>
    <row r="30" spans="1:21">
      <c r="B30" s="10" t="str">
        <v>Site 10</v>
      </c>
      <c r="C30" s="11" t="s">
        <v>99</v>
      </c>
      <c r="D30" s="11">
        <v>95661</v>
      </c>
      <c r="E30" s="3">
        <v>41</v>
      </c>
      <c r="F30" s="3"/>
      <c r="G30" s="3"/>
      <c r="H30" s="3"/>
      <c r="I30" s="3">
        <v>20.5</v>
      </c>
      <c r="J30" s="3"/>
      <c r="K30" s="3"/>
      <c r="L30" s="2">
        <f ca="1"/>
        <v>41</v>
      </c>
      <c r="M30" s="50" t="str">
        <f ca="1"/>
        <v>P</v>
      </c>
      <c r="N30" s="3">
        <v>3</v>
      </c>
      <c r="O30" s="55" t="str">
        <f ca="1"/>
        <v>Smart House</v>
      </c>
    </row>
    <row r="31" spans="1:21">
      <c r="M31" s="50"/>
      <c r="N31" s="3">
        <v>3</v>
      </c>
      <c r="O31" s="55" t="str">
        <f ca="1"/>
        <v>Streetside Hill</v>
      </c>
    </row>
    <row r="32" spans="1:21">
      <c r="C32" s="16"/>
      <c r="D32" s="16"/>
      <c r="M32" s="50"/>
    </row>
    <row r="33" spans="3:13">
      <c r="C33" s="16"/>
      <c r="D33" s="16"/>
      <c r="M33" s="50"/>
    </row>
    <row r="34" spans="3:13">
      <c r="C34" s="16"/>
      <c r="D34" s="16"/>
      <c r="M34" s="50"/>
    </row>
    <row r="35" spans="3:13">
      <c r="C35" s="16"/>
      <c r="D35" s="16"/>
      <c r="M35" s="50"/>
    </row>
    <row r="36" spans="3:13">
      <c r="C36" s="16"/>
      <c r="D36" s="16"/>
      <c r="M36" s="50"/>
    </row>
    <row r="37" spans="3:13">
      <c r="C37" s="16"/>
      <c r="D37" s="16"/>
      <c r="M37" s="50"/>
    </row>
    <row r="38" spans="3:13">
      <c r="C38" s="16"/>
      <c r="D38" s="16"/>
      <c r="M38" s="50"/>
    </row>
    <row r="39" spans="3:13">
      <c r="C39" s="16"/>
      <c r="D39" s="16"/>
      <c r="M39" s="50"/>
    </row>
    <row r="40" spans="3:13">
      <c r="C40" s="16"/>
      <c r="D40" s="16"/>
      <c r="M40" s="50"/>
    </row>
    <row r="41" spans="3:13">
      <c r="M41" s="50"/>
    </row>
    <row r="42" spans="3:13">
      <c r="M42" s="50"/>
    </row>
    <row r="43" spans="3:13">
      <c r="M43" s="50"/>
    </row>
    <row r="44" spans="3:13">
      <c r="M44" s="50"/>
    </row>
    <row r="45" spans="3:13">
      <c r="M45" s="50"/>
    </row>
    <row r="46" spans="3:13">
      <c r="M46" s="50"/>
    </row>
    <row r="47" spans="3:13">
      <c r="M47" s="50"/>
    </row>
    <row r="48" spans="3:13">
      <c r="M48" s="50"/>
    </row>
    <row r="49" spans="13:13">
      <c r="M49" s="50"/>
    </row>
    <row r="50" spans="13:13">
      <c r="M50" s="50"/>
    </row>
    <row r="51" spans="13:13">
      <c r="M51" s="50"/>
    </row>
    <row r="52" spans="13:13">
      <c r="M52" s="50"/>
    </row>
    <row r="53" spans="13:13">
      <c r="M53" s="50"/>
    </row>
    <row r="54" spans="13:13">
      <c r="M54" s="50"/>
    </row>
    <row r="55" spans="13:13">
      <c r="M55" s="50"/>
    </row>
    <row r="56" spans="13:13">
      <c r="M56" s="50"/>
    </row>
    <row r="57" spans="13:13">
      <c r="M57" s="50"/>
    </row>
    <row r="58" spans="13:13">
      <c r="M58" s="50"/>
    </row>
    <row r="59" spans="13:13">
      <c r="M59" s="50"/>
    </row>
    <row r="60" spans="13:13">
      <c r="M60" s="50"/>
    </row>
    <row r="61" spans="13:13">
      <c r="M61" s="50"/>
    </row>
    <row r="62" spans="13:13">
      <c r="M62" s="50"/>
    </row>
    <row r="63" spans="13:13">
      <c r="M63" s="50"/>
    </row>
    <row r="64" spans="13:13">
      <c r="M64" s="50"/>
    </row>
    <row r="65" spans="13:13">
      <c r="M65" s="50"/>
    </row>
    <row r="66" spans="13:13">
      <c r="M66" s="50"/>
    </row>
    <row r="67" spans="13:13">
      <c r="M67" s="50"/>
    </row>
    <row r="68" spans="13:13">
      <c r="M68" s="50"/>
    </row>
    <row r="69" spans="13:13">
      <c r="M69" s="50"/>
    </row>
    <row r="70" spans="13:13">
      <c r="M70" s="50"/>
    </row>
    <row r="71" spans="13:13">
      <c r="M71" s="50"/>
    </row>
    <row r="72" spans="13:13">
      <c r="M72" s="50"/>
    </row>
    <row r="73" spans="13:13">
      <c r="M73" s="50"/>
    </row>
    <row r="74" spans="13:13">
      <c r="M74" s="50"/>
    </row>
    <row r="75" spans="13:13">
      <c r="M75" s="50"/>
    </row>
    <row r="76" spans="13:13">
      <c r="M76" s="50"/>
    </row>
    <row r="77" spans="13:13">
      <c r="M77" s="50"/>
    </row>
    <row r="78" spans="13:13">
      <c r="M78" s="50"/>
    </row>
    <row r="79" spans="13:13">
      <c r="M79" s="50"/>
    </row>
    <row r="80" spans="13:13">
      <c r="M80" s="50"/>
    </row>
    <row r="81" spans="13:13">
      <c r="M81" s="50"/>
    </row>
    <row r="82" spans="13:13">
      <c r="M82" s="50"/>
    </row>
    <row r="83" spans="13:13">
      <c r="M83" s="50"/>
    </row>
    <row r="84" spans="13:13">
      <c r="M84" s="50"/>
    </row>
  </sheetData>
  <conditionalFormatting sqref="C21:K1048576">
    <cfRule type="expression" dxfId="54" priority="19">
      <formula>$B21&lt;&gt;""</formula>
    </cfRule>
  </conditionalFormatting>
  <conditionalFormatting sqref="L18:L19">
    <cfRule type="cellIs" dxfId="53" priority="2" operator="equal">
      <formula>"O"</formula>
    </cfRule>
    <cfRule type="cellIs" dxfId="52" priority="3" operator="equal">
      <formula>"P"</formula>
    </cfRule>
  </conditionalFormatting>
  <conditionalFormatting sqref="L21:L1048576">
    <cfRule type="expression" dxfId="51" priority="1">
      <formula>B21&lt;&gt;""</formula>
    </cfRule>
  </conditionalFormatting>
  <conditionalFormatting sqref="M1:M6 M17:M1048576 Q18 A20:P20 V20:XFD20">
    <cfRule type="cellIs" dxfId="50" priority="7" operator="equal">
      <formula>"O"</formula>
    </cfRule>
    <cfRule type="cellIs" dxfId="49" priority="9" operator="equal">
      <formula>"P"</formula>
    </cfRule>
  </conditionalFormatting>
  <conditionalFormatting sqref="N1:N6">
    <cfRule type="expression" dxfId="48" priority="80">
      <formula>LEFT(#REF!,4)="site"</formula>
    </cfRule>
  </conditionalFormatting>
  <conditionalFormatting sqref="N21:N1048576">
    <cfRule type="expression" dxfId="47" priority="77">
      <formula>LEFT(B21,4)="site"</formula>
    </cfRule>
  </conditionalFormatting>
  <conditionalFormatting sqref="Q7 V7:XFD17 O8:P16 Q10 N17:P17">
    <cfRule type="expression" dxfId="46" priority="21">
      <formula>#REF!&lt;&gt;""</formula>
    </cfRule>
  </conditionalFormatting>
  <pageMargins left="0.75" right="0.75" top="1" bottom="1" header="0.5" footer="0.5"/>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4" tint="0.79998168889431442"/>
  </sheetPr>
  <dimension ref="B1:W31"/>
  <sheetViews>
    <sheetView topLeftCell="G1" zoomScaleNormal="100" workbookViewId="0">
      <selection activeCell="B19" sqref="B19"/>
    </sheetView>
  </sheetViews>
  <sheetFormatPr defaultColWidth="9.140625" defaultRowHeight="14.25"/>
  <cols>
    <col min="1" max="1" width="1.7109375" style="9" customWidth="1"/>
    <col min="2" max="2" width="16.42578125" style="9" customWidth="1"/>
    <col min="3" max="5" width="16.5703125" style="9" customWidth="1"/>
    <col min="6" max="6" width="17.7109375" style="9" bestFit="1" customWidth="1"/>
    <col min="7" max="7" width="15.5703125" style="9" bestFit="1" customWidth="1"/>
    <col min="8" max="8" width="36.42578125" style="9" customWidth="1"/>
    <col min="9" max="10" width="13.7109375" style="9" customWidth="1"/>
    <col min="11" max="11" width="3.7109375" style="9" customWidth="1"/>
    <col min="12" max="12" width="11.7109375" style="9" bestFit="1" customWidth="1"/>
    <col min="13" max="13" width="8.42578125" style="184" bestFit="1" customWidth="1"/>
    <col min="14" max="15" width="20.140625" style="9" customWidth="1"/>
    <col min="16" max="18" width="20.140625" style="9" bestFit="1" customWidth="1"/>
    <col min="19" max="19" width="20.140625" style="9" customWidth="1"/>
    <col min="20" max="23" width="20.140625" style="9" bestFit="1" customWidth="1"/>
    <col min="24" max="16384" width="9.140625" style="9"/>
  </cols>
  <sheetData>
    <row r="1" spans="2:21" s="21" customFormat="1" ht="23.25">
      <c r="B1" s="51" t="s">
        <v>100</v>
      </c>
      <c r="C1" s="37"/>
      <c r="D1" s="37"/>
      <c r="E1" s="37"/>
      <c r="F1" s="37"/>
      <c r="G1" s="37"/>
      <c r="H1" s="37"/>
      <c r="I1" s="37"/>
      <c r="J1" s="37"/>
      <c r="K1" s="37"/>
      <c r="L1" s="37"/>
      <c r="M1" s="37"/>
      <c r="N1" s="37"/>
      <c r="O1" s="37"/>
      <c r="P1" s="37"/>
      <c r="Q1" s="37"/>
      <c r="R1" s="37"/>
      <c r="S1" s="37"/>
      <c r="T1" s="37"/>
      <c r="U1" s="37"/>
    </row>
    <row r="2" spans="2:21" ht="7.5" customHeight="1">
      <c r="M2" s="9"/>
    </row>
    <row r="3" spans="2:21" ht="15">
      <c r="B3" s="17" t="s">
        <v>101</v>
      </c>
      <c r="M3" s="9"/>
    </row>
    <row r="4" spans="2:21" ht="14.25" customHeight="1">
      <c r="M4" s="9"/>
    </row>
    <row r="5" spans="2:21" ht="7.5" customHeight="1">
      <c r="M5" s="9"/>
    </row>
    <row r="6" spans="2:21" ht="15">
      <c r="B6" s="47" t="s">
        <v>102</v>
      </c>
      <c r="C6" s="74"/>
      <c r="E6" s="47" t="s">
        <v>73</v>
      </c>
      <c r="F6" s="74"/>
      <c r="G6" s="74"/>
      <c r="H6" s="74"/>
      <c r="J6" s="47" t="s">
        <v>74</v>
      </c>
      <c r="K6" s="74"/>
      <c r="L6" s="74"/>
      <c r="M6" s="74"/>
      <c r="N6" s="74"/>
      <c r="O6" s="74"/>
      <c r="P6" s="74"/>
      <c r="Q6" s="74"/>
      <c r="R6" s="74"/>
      <c r="S6" s="74"/>
      <c r="T6" s="74"/>
      <c r="U6" s="74"/>
    </row>
    <row r="7" spans="2:21" ht="17.25" customHeight="1">
      <c r="B7" s="55" t="s">
        <v>103</v>
      </c>
      <c r="C7" s="73">
        <f>'Provider Profile'!C9</f>
        <v>45658</v>
      </c>
      <c r="E7" s="256"/>
      <c r="F7" s="256"/>
      <c r="G7" s="256"/>
      <c r="H7" s="256"/>
      <c r="J7" s="55"/>
      <c r="K7" s="55"/>
      <c r="L7" s="55"/>
      <c r="M7" s="55"/>
      <c r="N7" s="55"/>
      <c r="O7" s="55"/>
      <c r="P7" s="55"/>
      <c r="Q7" s="55"/>
      <c r="R7" s="55"/>
    </row>
    <row r="8" spans="2:21">
      <c r="B8" s="55" t="s">
        <v>104</v>
      </c>
      <c r="C8" s="73">
        <f>'Provider Profile'!C10</f>
        <v>46022</v>
      </c>
      <c r="E8" s="256"/>
      <c r="F8" s="256"/>
      <c r="G8" s="256"/>
      <c r="H8" s="256"/>
      <c r="J8" s="55"/>
      <c r="K8" s="55"/>
      <c r="L8" s="55"/>
      <c r="M8" s="55"/>
      <c r="N8" s="55"/>
      <c r="O8" s="55"/>
      <c r="P8" s="55"/>
      <c r="Q8" s="55"/>
      <c r="R8" s="55"/>
    </row>
    <row r="9" spans="2:21" ht="14.25" customHeight="1">
      <c r="E9" s="256"/>
      <c r="F9" s="256"/>
      <c r="G9" s="256"/>
      <c r="H9" s="256"/>
      <c r="J9" s="55"/>
      <c r="K9" s="55"/>
      <c r="L9" s="55"/>
      <c r="M9" s="55"/>
      <c r="N9" s="55"/>
      <c r="O9" s="55"/>
      <c r="P9" s="55"/>
      <c r="Q9" s="55"/>
      <c r="R9" s="55"/>
    </row>
    <row r="10" spans="2:21" ht="15" customHeight="1">
      <c r="E10" s="256"/>
      <c r="F10" s="256"/>
      <c r="G10" s="256"/>
      <c r="H10" s="256"/>
      <c r="J10" s="55"/>
      <c r="K10" s="55"/>
      <c r="L10" s="55"/>
      <c r="M10" s="55"/>
      <c r="N10" s="55"/>
      <c r="O10" s="55"/>
      <c r="P10" s="55"/>
      <c r="Q10" s="55"/>
      <c r="R10" s="55"/>
      <c r="S10" s="55"/>
      <c r="T10" s="55"/>
      <c r="U10" s="55"/>
    </row>
    <row r="11" spans="2:21">
      <c r="E11" s="256"/>
      <c r="F11" s="256"/>
      <c r="G11" s="256"/>
      <c r="H11" s="256"/>
      <c r="J11" s="55"/>
      <c r="K11" s="55"/>
      <c r="L11" s="55"/>
      <c r="M11" s="55"/>
      <c r="N11" s="55"/>
      <c r="O11" s="55"/>
      <c r="P11" s="55"/>
      <c r="Q11" s="55"/>
      <c r="R11" s="55"/>
      <c r="S11" s="55"/>
      <c r="T11" s="55"/>
      <c r="U11" s="55"/>
    </row>
    <row r="12" spans="2:21" ht="14.25" customHeight="1">
      <c r="E12" s="256"/>
      <c r="F12" s="256"/>
      <c r="G12" s="256"/>
      <c r="H12" s="256"/>
      <c r="I12" s="60"/>
      <c r="J12" s="55"/>
      <c r="K12" s="55"/>
      <c r="L12" s="55"/>
      <c r="M12" s="55"/>
      <c r="N12" s="55"/>
      <c r="O12" s="55"/>
      <c r="P12" s="55"/>
      <c r="Q12" s="55"/>
      <c r="R12" s="55"/>
      <c r="S12" s="55"/>
      <c r="T12" s="55"/>
      <c r="U12" s="55"/>
    </row>
    <row r="13" spans="2:21" ht="17.25" customHeight="1">
      <c r="E13" s="253"/>
      <c r="F13" s="253"/>
      <c r="G13" s="253"/>
      <c r="H13" s="253"/>
      <c r="I13" s="60"/>
      <c r="J13" s="55"/>
      <c r="K13" s="55"/>
      <c r="L13" s="55"/>
      <c r="M13" s="55"/>
      <c r="N13" s="55"/>
      <c r="O13" s="55"/>
      <c r="P13" s="55"/>
      <c r="Q13" s="55"/>
      <c r="R13" s="55"/>
      <c r="S13" s="55"/>
      <c r="T13" s="55"/>
      <c r="U13" s="55"/>
    </row>
    <row r="14" spans="2:21">
      <c r="E14" s="253"/>
      <c r="F14" s="253"/>
      <c r="G14" s="253"/>
      <c r="H14" s="253"/>
      <c r="I14" s="60"/>
      <c r="J14" s="55"/>
      <c r="K14" s="55"/>
      <c r="L14" s="55"/>
      <c r="M14" s="55"/>
      <c r="N14" s="55"/>
      <c r="O14" s="55"/>
      <c r="P14" s="55"/>
      <c r="Q14" s="55"/>
      <c r="R14" s="55"/>
      <c r="S14" s="55"/>
      <c r="T14" s="55"/>
      <c r="U14" s="55"/>
    </row>
    <row r="15" spans="2:21" ht="14.25" customHeight="1">
      <c r="E15" s="253"/>
      <c r="F15" s="253"/>
      <c r="G15" s="253"/>
      <c r="H15" s="253"/>
      <c r="I15" s="60"/>
      <c r="J15" s="55"/>
      <c r="K15" s="55"/>
      <c r="L15" s="55"/>
      <c r="M15" s="55"/>
      <c r="N15" s="55"/>
      <c r="O15" s="55"/>
      <c r="P15" s="55"/>
      <c r="Q15" s="55"/>
      <c r="R15" s="55"/>
    </row>
    <row r="16" spans="2:21">
      <c r="E16" s="253"/>
      <c r="F16" s="253"/>
      <c r="G16" s="253"/>
      <c r="H16" s="253"/>
      <c r="I16" s="60"/>
      <c r="J16" s="244"/>
      <c r="K16" s="55"/>
      <c r="L16" s="55"/>
      <c r="M16" s="55"/>
      <c r="N16" s="55"/>
      <c r="O16" s="55"/>
      <c r="P16" s="55"/>
      <c r="Q16" s="55"/>
      <c r="R16" s="55"/>
    </row>
    <row r="17" spans="2:23">
      <c r="E17" s="253"/>
      <c r="F17" s="253"/>
      <c r="G17" s="253"/>
      <c r="H17" s="253"/>
      <c r="I17" s="60"/>
      <c r="J17" s="244"/>
      <c r="M17" s="9"/>
    </row>
    <row r="18" spans="2:23">
      <c r="E18" s="253"/>
      <c r="F18" s="253"/>
      <c r="G18" s="253"/>
      <c r="H18" s="253"/>
      <c r="I18" s="60"/>
      <c r="J18" s="34"/>
      <c r="M18" s="9"/>
    </row>
    <row r="19" spans="2:23" ht="15" customHeight="1">
      <c r="E19" s="253"/>
      <c r="F19" s="253"/>
      <c r="G19" s="253"/>
      <c r="H19" s="253"/>
      <c r="I19" s="60"/>
      <c r="J19" s="55"/>
      <c r="K19" s="55"/>
      <c r="L19" s="55"/>
      <c r="M19" s="55"/>
      <c r="N19" s="55"/>
      <c r="O19" s="55"/>
      <c r="P19" s="55"/>
      <c r="Q19" s="55"/>
      <c r="R19" s="55"/>
      <c r="S19" s="55"/>
      <c r="T19" s="55"/>
      <c r="U19" s="55"/>
    </row>
    <row r="20" spans="2:23" ht="15" customHeight="1">
      <c r="E20" s="253"/>
      <c r="F20" s="253"/>
      <c r="G20" s="253"/>
      <c r="H20" s="253"/>
      <c r="I20" s="60"/>
      <c r="J20" s="55"/>
      <c r="K20" s="55"/>
      <c r="L20" s="55"/>
      <c r="M20" s="55"/>
      <c r="N20" s="55"/>
      <c r="O20" s="55"/>
      <c r="P20" s="55"/>
      <c r="Q20" s="55"/>
      <c r="R20" s="55"/>
      <c r="S20" s="55"/>
      <c r="T20" s="55"/>
      <c r="U20" s="55"/>
    </row>
    <row r="21" spans="2:23" ht="15" customHeight="1">
      <c r="E21" s="77"/>
      <c r="F21" s="77"/>
      <c r="G21" s="77"/>
      <c r="H21" s="77"/>
      <c r="I21" s="60"/>
      <c r="J21" s="55"/>
      <c r="K21" s="55"/>
      <c r="L21" s="55"/>
      <c r="M21" s="55"/>
      <c r="N21" s="55"/>
      <c r="O21" s="55"/>
      <c r="P21" s="55"/>
      <c r="Q21" s="55"/>
      <c r="R21" s="55"/>
      <c r="S21" s="55"/>
      <c r="T21" s="55"/>
      <c r="U21" s="55"/>
    </row>
    <row r="22" spans="2:23">
      <c r="E22" s="77"/>
      <c r="F22" s="77"/>
      <c r="G22" s="77"/>
      <c r="H22" s="77"/>
      <c r="I22" s="60"/>
      <c r="K22" s="186"/>
      <c r="L22" s="186"/>
      <c r="M22" s="186"/>
      <c r="N22" s="186"/>
      <c r="O22" s="186"/>
      <c r="P22" s="186"/>
      <c r="Q22" s="186"/>
      <c r="R22" s="186"/>
      <c r="S22" s="186"/>
      <c r="T22" s="186"/>
      <c r="U22" s="186"/>
    </row>
    <row r="23" spans="2:23">
      <c r="E23" s="77"/>
      <c r="F23" s="77"/>
      <c r="G23" s="77"/>
      <c r="H23" s="77"/>
      <c r="I23" s="60"/>
      <c r="K23" s="186"/>
      <c r="L23" s="186"/>
      <c r="M23" s="186"/>
      <c r="N23" s="186"/>
      <c r="O23" s="186"/>
      <c r="P23" s="186"/>
      <c r="Q23" s="186"/>
      <c r="R23" s="186"/>
      <c r="S23" s="186"/>
      <c r="T23" s="186"/>
      <c r="U23" s="186"/>
    </row>
    <row r="24" spans="2:23">
      <c r="E24" s="77"/>
      <c r="F24" s="77"/>
      <c r="G24" s="77"/>
      <c r="H24" s="77"/>
      <c r="I24" s="60"/>
      <c r="J24" s="76"/>
      <c r="K24" s="76"/>
      <c r="L24" s="76"/>
      <c r="M24" s="76"/>
      <c r="N24" s="76"/>
      <c r="O24" s="76"/>
      <c r="P24" s="76"/>
      <c r="Q24" s="76"/>
      <c r="R24" s="76"/>
    </row>
    <row r="25" spans="2:23" s="21" customFormat="1" ht="15" customHeight="1">
      <c r="B25" s="82" t="s">
        <v>105</v>
      </c>
      <c r="C25" s="84"/>
      <c r="D25" s="84"/>
      <c r="G25" s="37"/>
      <c r="N25" s="82" t="s">
        <v>106</v>
      </c>
      <c r="O25" s="83"/>
      <c r="P25" s="83"/>
      <c r="Q25" s="83"/>
      <c r="R25" s="83"/>
    </row>
    <row r="26" spans="2:23" s="21" customFormat="1" ht="14.25" customHeight="1">
      <c r="B26" s="85" t="s">
        <v>107</v>
      </c>
      <c r="C26" s="23"/>
      <c r="D26" s="23"/>
      <c r="F26" s="58"/>
      <c r="G26" s="18"/>
      <c r="N26" s="85" t="s">
        <v>108</v>
      </c>
    </row>
    <row r="27" spans="2:23" ht="60">
      <c r="B27" s="75" t="s">
        <v>109</v>
      </c>
      <c r="C27" s="75" t="s">
        <v>110</v>
      </c>
      <c r="D27" s="75" t="s">
        <v>17</v>
      </c>
      <c r="E27" s="75" t="s">
        <v>111</v>
      </c>
      <c r="F27" s="75" t="s">
        <v>112</v>
      </c>
      <c r="G27" s="75" t="s">
        <v>113</v>
      </c>
      <c r="H27" s="75" t="s">
        <v>114</v>
      </c>
      <c r="I27" s="75" t="s">
        <v>115</v>
      </c>
      <c r="J27" s="75" t="s">
        <v>116</v>
      </c>
      <c r="L27" s="78"/>
      <c r="M27" s="183" t="s">
        <v>117</v>
      </c>
      <c r="N27" s="9" t="str" cm="1">
        <f t="array" aca="1" ref="N27:W27" ca="1">TRANSPOSE(OFFSET(_xlfn.ANCHORARRAY('Provider Profile'!B21),,1))</f>
        <v>Ridgeline Manor</v>
      </c>
      <c r="O27" s="9" t="str">
        <f ca="1"/>
        <v>Noble Residences</v>
      </c>
      <c r="P27" s="9" t="str">
        <f ca="1"/>
        <v>Meadow Lanes</v>
      </c>
      <c r="Q27" s="9" t="str">
        <f ca="1"/>
        <v>Smart House</v>
      </c>
      <c r="R27" s="9" t="str">
        <f ca="1"/>
        <v>Perk Place</v>
      </c>
      <c r="S27" s="9" t="str">
        <f ca="1"/>
        <v>Streetside Hill</v>
      </c>
      <c r="T27" s="9" t="str">
        <f ca="1"/>
        <v>Lakeview Terrace</v>
      </c>
      <c r="U27" s="9" t="str">
        <f ca="1"/>
        <v>Brown House</v>
      </c>
      <c r="V27" s="9" t="str">
        <f ca="1"/>
        <v>Constellation Park</v>
      </c>
      <c r="W27" s="9" t="str">
        <f ca="1"/>
        <v>High Rise Apartments</v>
      </c>
    </row>
    <row r="28" spans="2:23">
      <c r="B28" s="63" t="s">
        <v>118</v>
      </c>
      <c r="C28" s="63" t="s">
        <v>119</v>
      </c>
      <c r="D28" s="64">
        <v>150000</v>
      </c>
      <c r="E28" s="65">
        <v>0.35</v>
      </c>
      <c r="F28" s="66">
        <v>0.85</v>
      </c>
      <c r="G28" s="67">
        <f>1-Sal_Ben[[#This Row],[Housing Operations1 %]]</f>
        <v>0.15000000000000002</v>
      </c>
      <c r="H28" s="63" t="s">
        <v>120</v>
      </c>
      <c r="I28" s="68">
        <v>43831</v>
      </c>
      <c r="J28" s="68"/>
      <c r="L28" s="9" t="str" cm="1">
        <f t="array" ref="L28:L31">Sal_Ben[Employee Name]</f>
        <v>Jane Doe</v>
      </c>
      <c r="M28" s="184" t="str" cm="1">
        <f t="array" aca="1" ref="M28:M31" ca="1">IF(_xlfn.BYROW(OFFSET($N$28,,,ROWS(_xlfn.ANCHORARRAY(L28)),COLUMNS(_xlfn.ANCHORARRAY(N27))),_xleta.SUM)=1,"P","O")</f>
        <v>O</v>
      </c>
      <c r="N28" s="69"/>
      <c r="O28" s="69"/>
      <c r="P28" s="69"/>
      <c r="Q28" s="69"/>
      <c r="R28" s="69"/>
      <c r="S28" s="69"/>
      <c r="T28" s="69"/>
      <c r="U28" s="69"/>
      <c r="V28" s="69"/>
      <c r="W28" s="69"/>
    </row>
    <row r="29" spans="2:23" ht="28.5">
      <c r="B29" s="63" t="s">
        <v>121</v>
      </c>
      <c r="C29" s="63" t="s">
        <v>122</v>
      </c>
      <c r="D29" s="64">
        <v>70000</v>
      </c>
      <c r="E29" s="65">
        <v>1</v>
      </c>
      <c r="F29" s="66">
        <v>0.8</v>
      </c>
      <c r="G29" s="67">
        <f>1-Sal_Ben[[#This Row],[Housing Operations1 %]]</f>
        <v>0.19999999999999996</v>
      </c>
      <c r="H29" s="63" t="s">
        <v>123</v>
      </c>
      <c r="I29" s="68">
        <v>44562</v>
      </c>
      <c r="J29" s="68">
        <v>45838</v>
      </c>
      <c r="L29" s="9" t="str">
        <v>John Smith</v>
      </c>
      <c r="M29" s="184" t="str">
        <f ca="1"/>
        <v>P</v>
      </c>
      <c r="N29" s="69"/>
      <c r="O29" s="69"/>
      <c r="P29" s="69">
        <v>0.5</v>
      </c>
      <c r="Q29" s="69"/>
      <c r="R29" s="69">
        <v>0.5</v>
      </c>
      <c r="S29" s="69"/>
      <c r="T29" s="69"/>
      <c r="U29" s="69"/>
      <c r="V29" s="69"/>
      <c r="W29" s="69"/>
    </row>
    <row r="30" spans="2:23">
      <c r="B30" s="63" t="s">
        <v>124</v>
      </c>
      <c r="C30" s="63" t="s">
        <v>125</v>
      </c>
      <c r="D30" s="64">
        <v>70000</v>
      </c>
      <c r="E30" s="65">
        <v>1</v>
      </c>
      <c r="F30" s="70">
        <v>0.5</v>
      </c>
      <c r="G30" s="71">
        <f>1-Sal_Ben[[#This Row],[Housing Operations1 %]]</f>
        <v>0.5</v>
      </c>
      <c r="H30" s="63" t="s">
        <v>126</v>
      </c>
      <c r="I30" s="68">
        <v>45689</v>
      </c>
      <c r="J30" s="68">
        <v>45869</v>
      </c>
      <c r="L30" s="9" t="str">
        <v>Mike Jones</v>
      </c>
      <c r="M30" s="184" t="str">
        <f ca="1"/>
        <v>O</v>
      </c>
      <c r="N30" s="69"/>
      <c r="O30" s="69"/>
      <c r="P30" s="69"/>
      <c r="Q30" s="69"/>
      <c r="R30" s="69"/>
      <c r="S30" s="69"/>
      <c r="T30" s="69"/>
      <c r="U30" s="69"/>
      <c r="V30" s="69"/>
      <c r="W30" s="69"/>
    </row>
    <row r="31" spans="2:23" ht="28.5">
      <c r="B31" s="63" t="s">
        <v>127</v>
      </c>
      <c r="C31" s="63" t="s">
        <v>128</v>
      </c>
      <c r="D31" s="64">
        <v>70000</v>
      </c>
      <c r="E31" s="65">
        <v>1</v>
      </c>
      <c r="F31" s="72"/>
      <c r="G31" s="67">
        <f>1-Sal_Ben[[#This Row],[Housing Operations1 %]]</f>
        <v>1</v>
      </c>
      <c r="H31" s="63" t="s">
        <v>129</v>
      </c>
      <c r="I31" s="68">
        <v>45717</v>
      </c>
      <c r="J31" s="68"/>
      <c r="L31" s="9" t="str">
        <v>Liz Wood</v>
      </c>
      <c r="M31" s="184" t="str">
        <f ca="1"/>
        <v>O</v>
      </c>
      <c r="N31" s="69"/>
      <c r="O31" s="69"/>
      <c r="P31" s="69"/>
      <c r="Q31" s="69"/>
      <c r="R31" s="69"/>
      <c r="S31" s="69"/>
      <c r="T31" s="69"/>
      <c r="U31" s="69"/>
      <c r="V31" s="69"/>
      <c r="W31" s="69"/>
    </row>
  </sheetData>
  <mergeCells count="2">
    <mergeCell ref="E7:H12"/>
    <mergeCell ref="E13:H20"/>
  </mergeCells>
  <phoneticPr fontId="3" type="noConversion"/>
  <conditionalFormatting sqref="M28:M1048576">
    <cfRule type="expression" dxfId="45" priority="205">
      <formula>AND($L28&lt;&gt;"",M$27&lt;&gt;"",M28="P")</formula>
    </cfRule>
    <cfRule type="expression" dxfId="44" priority="206">
      <formula>AND($L28&lt;&gt;"",M$27&lt;&gt;"",M28="O")</formula>
    </cfRule>
  </conditionalFormatting>
  <conditionalFormatting sqref="M28:XFD1048576">
    <cfRule type="expression" dxfId="43" priority="207">
      <formula>AND($L28&lt;&gt;"",M$27&lt;&gt;"",$H28&lt;&gt;"Multi-House (fill out allocation grid)")</formula>
    </cfRule>
  </conditionalFormatting>
  <conditionalFormatting sqref="N28:XFD1048576">
    <cfRule type="expression" dxfId="42" priority="208">
      <formula>AND($L28&lt;&gt;"",N$27&lt;&gt;"")</formula>
    </cfRule>
  </conditionalFormatting>
  <dataValidations count="2">
    <dataValidation allowBlank="1" showInputMessage="1" showErrorMessage="1" prompt="Provide actual amount paid in year.  Do not annualize partial year payments." sqref="D28:D31" xr:uid="{00CD05C5-6618-4D30-8045-B2D08678F272}"/>
    <dataValidation allowBlank="1" showInputMessage="1" showErrorMessage="1" prompt="Enter the share of time dedicated to county housing.  For example, for staff 75% dedicated to county housing, enter 0.75." sqref="E28:G31" xr:uid="{14CDC06E-ED7D-4F13-B1C6-47F309542C5A}"/>
  </dataValidations>
  <pageMargins left="0.75" right="0.75" top="1" bottom="1" header="0.5" footer="0.5"/>
  <drawing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8DBF0F8D-449D-4C58-9A39-795A7D25AC27}">
          <x14:formula1>
            <xm:f>_xlfn.ANCHORARRAY('Provider Profile'!$O$20)</xm:f>
          </x14:formula1>
          <xm:sqref>H28:H31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4" tint="0.79998168889431442"/>
  </sheetPr>
  <dimension ref="A1:P97"/>
  <sheetViews>
    <sheetView zoomScale="115" zoomScaleNormal="115" workbookViewId="0">
      <selection activeCell="B19" sqref="B19"/>
    </sheetView>
  </sheetViews>
  <sheetFormatPr defaultRowHeight="14.25" outlineLevelCol="1"/>
  <cols>
    <col min="1" max="1" width="1.7109375" style="9" customWidth="1"/>
    <col min="2" max="2" width="13.85546875" style="2" customWidth="1" outlineLevel="1"/>
    <col min="3" max="3" width="5.140625" style="9" customWidth="1"/>
    <col min="4" max="4" width="48.28515625" style="9" bestFit="1" customWidth="1"/>
    <col min="5" max="34" width="20.85546875" style="9" customWidth="1"/>
    <col min="35" max="16370" width="14.42578125" style="9" bestFit="1" customWidth="1"/>
    <col min="16371" max="16384" width="14.42578125" style="9" customWidth="1"/>
  </cols>
  <sheetData>
    <row r="1" spans="1:11" ht="23.25">
      <c r="C1" s="51" t="s">
        <v>130</v>
      </c>
      <c r="D1" s="61"/>
      <c r="E1" s="61"/>
      <c r="F1" s="61"/>
      <c r="G1" s="61"/>
      <c r="H1" s="61"/>
      <c r="I1" s="61"/>
      <c r="J1" s="61"/>
      <c r="K1" s="61"/>
    </row>
    <row r="2" spans="1:11" ht="7.5" customHeight="1"/>
    <row r="3" spans="1:11" ht="15">
      <c r="C3" s="17" t="s">
        <v>131</v>
      </c>
    </row>
    <row r="4" spans="1:11" ht="7.5" customHeight="1"/>
    <row r="6" spans="1:11" ht="15">
      <c r="C6" s="47" t="s">
        <v>73</v>
      </c>
      <c r="D6" s="74"/>
      <c r="H6" s="47" t="s">
        <v>74</v>
      </c>
      <c r="I6" s="74"/>
      <c r="J6" s="74"/>
      <c r="K6" s="74"/>
    </row>
    <row r="7" spans="1:11" ht="15" customHeight="1">
      <c r="C7" s="250"/>
      <c r="D7" s="250"/>
      <c r="H7" s="49"/>
      <c r="I7" s="49"/>
      <c r="J7" s="49"/>
      <c r="K7" s="49"/>
    </row>
    <row r="8" spans="1:11" ht="15" customHeight="1">
      <c r="C8" s="250"/>
      <c r="D8" s="250"/>
      <c r="E8" s="55"/>
      <c r="H8" s="49"/>
      <c r="I8" s="49"/>
      <c r="J8" s="49"/>
      <c r="K8" s="49"/>
    </row>
    <row r="9" spans="1:11" ht="15" customHeight="1">
      <c r="C9" s="250"/>
      <c r="D9" s="250"/>
      <c r="H9" s="49"/>
      <c r="I9" s="49"/>
      <c r="J9" s="49"/>
      <c r="K9" s="49"/>
    </row>
    <row r="10" spans="1:11" ht="15" customHeight="1">
      <c r="C10" s="250"/>
      <c r="D10" s="250"/>
      <c r="H10" s="55"/>
      <c r="I10" s="101"/>
    </row>
    <row r="11" spans="1:11" ht="21" customHeight="1">
      <c r="C11" s="250"/>
      <c r="D11" s="250"/>
      <c r="E11" s="101"/>
      <c r="H11" s="101"/>
      <c r="I11" s="101"/>
      <c r="J11" s="101"/>
      <c r="K11" s="101"/>
    </row>
    <row r="12" spans="1:11" ht="17.25" customHeight="1">
      <c r="C12" s="250"/>
      <c r="D12" s="250"/>
      <c r="E12" s="101"/>
      <c r="H12" s="101"/>
      <c r="I12" s="101"/>
      <c r="J12" s="101"/>
      <c r="K12" s="101"/>
    </row>
    <row r="13" spans="1:11">
      <c r="C13" s="250"/>
      <c r="D13" s="250"/>
      <c r="H13" s="101"/>
      <c r="I13" s="101"/>
      <c r="J13" s="101"/>
      <c r="K13" s="101"/>
    </row>
    <row r="14" spans="1:11">
      <c r="E14" s="55"/>
      <c r="H14" s="101"/>
      <c r="I14" s="101"/>
      <c r="J14" s="101"/>
      <c r="K14" s="101"/>
    </row>
    <row r="15" spans="1:11">
      <c r="C15" s="55"/>
      <c r="D15" s="55"/>
      <c r="E15" s="55"/>
      <c r="H15" s="101"/>
      <c r="I15" s="101"/>
      <c r="J15" s="101"/>
      <c r="K15" s="101"/>
    </row>
    <row r="16" spans="1:11">
      <c r="A16" s="2"/>
    </row>
    <row r="17" spans="2:16" s="21" customFormat="1" ht="17.25" customHeight="1">
      <c r="B17" s="18"/>
      <c r="C17" s="80" t="s">
        <v>132</v>
      </c>
      <c r="D17" s="83"/>
      <c r="F17" s="107"/>
      <c r="G17" s="110" t="s">
        <v>133</v>
      </c>
      <c r="H17" s="108">
        <f>'Provider Profile'!C9</f>
        <v>45658</v>
      </c>
      <c r="I17" s="108" t="s">
        <v>104</v>
      </c>
      <c r="J17" s="109">
        <f>'Provider Profile'!C10</f>
        <v>46022</v>
      </c>
    </row>
    <row r="18" spans="2:16" ht="7.5" customHeight="1"/>
    <row r="19" spans="2:16" s="21" customFormat="1" ht="23.25">
      <c r="B19" s="18"/>
      <c r="C19" s="100"/>
      <c r="E19" s="103" t="s">
        <v>134</v>
      </c>
      <c r="F19" s="102"/>
      <c r="G19" s="18"/>
      <c r="H19" s="18"/>
      <c r="I19" s="18"/>
      <c r="J19" s="18"/>
      <c r="K19" s="18"/>
      <c r="L19" s="18"/>
      <c r="M19" s="18"/>
      <c r="N19" s="18"/>
      <c r="O19" s="18"/>
      <c r="P19" s="18"/>
    </row>
    <row r="20" spans="2:16" s="21" customFormat="1" ht="23.25">
      <c r="B20" s="40"/>
      <c r="C20" s="100"/>
      <c r="E20" s="21" t="str" cm="1">
        <f t="array" aca="1" ref="E20:N20" ca="1">TRANSPOSE(OFFSET(_xlfn.ANCHORARRAY('Provider Profile'!B21),,1))</f>
        <v>Ridgeline Manor</v>
      </c>
      <c r="F20" s="21" t="str">
        <f ca="1"/>
        <v>Noble Residences</v>
      </c>
      <c r="G20" s="21" t="str">
        <f ca="1"/>
        <v>Meadow Lanes</v>
      </c>
      <c r="H20" s="21" t="str">
        <f ca="1"/>
        <v>Smart House</v>
      </c>
      <c r="I20" s="21" t="str">
        <f ca="1"/>
        <v>Perk Place</v>
      </c>
      <c r="J20" s="21" t="str">
        <f ca="1"/>
        <v>Streetside Hill</v>
      </c>
      <c r="K20" s="21" t="str">
        <f ca="1"/>
        <v>Lakeview Terrace</v>
      </c>
      <c r="L20" s="21" t="str">
        <f ca="1"/>
        <v>Brown House</v>
      </c>
      <c r="M20" s="21" t="str">
        <f ca="1"/>
        <v>Constellation Park</v>
      </c>
      <c r="N20" s="21" t="str">
        <f ca="1"/>
        <v>High Rise Apartments</v>
      </c>
    </row>
    <row r="21" spans="2:16" ht="23.25">
      <c r="B21" s="86"/>
      <c r="C21" s="87" t="s">
        <v>135</v>
      </c>
      <c r="D21" s="88"/>
    </row>
    <row r="22" spans="2:16" s="90" customFormat="1" ht="30.75">
      <c r="B22" s="249" t="s">
        <v>136</v>
      </c>
      <c r="C22" s="89" t="s">
        <v>137</v>
      </c>
      <c r="D22" s="89"/>
    </row>
    <row r="23" spans="2:16" s="93" customFormat="1">
      <c r="B23" s="91" t="s">
        <v>138</v>
      </c>
      <c r="C23" s="92"/>
      <c r="D23" s="9" t="s">
        <v>139</v>
      </c>
      <c r="E23" s="93">
        <v>18000</v>
      </c>
      <c r="F23" s="93">
        <v>14000</v>
      </c>
      <c r="G23" s="93">
        <v>14500</v>
      </c>
      <c r="H23" s="93">
        <v>13500</v>
      </c>
      <c r="I23" s="93">
        <v>17500</v>
      </c>
      <c r="J23" s="93">
        <v>12000</v>
      </c>
      <c r="K23" s="93">
        <v>24000</v>
      </c>
      <c r="L23" s="93">
        <v>25000</v>
      </c>
      <c r="M23" s="93">
        <v>32500</v>
      </c>
      <c r="N23" s="93">
        <v>140000</v>
      </c>
    </row>
    <row r="24" spans="2:16" s="93" customFormat="1">
      <c r="B24" s="91" t="s">
        <v>138</v>
      </c>
      <c r="C24" s="92"/>
      <c r="D24" s="9" t="s">
        <v>140</v>
      </c>
      <c r="E24" s="93">
        <v>0</v>
      </c>
      <c r="F24" s="93">
        <v>1000</v>
      </c>
      <c r="G24" s="93">
        <v>0</v>
      </c>
      <c r="H24" s="93">
        <v>1000</v>
      </c>
      <c r="I24" s="93">
        <v>1500</v>
      </c>
      <c r="J24" s="93">
        <v>0</v>
      </c>
      <c r="K24" s="93">
        <v>500</v>
      </c>
      <c r="L24" s="93">
        <v>0</v>
      </c>
      <c r="M24" s="93">
        <v>0</v>
      </c>
      <c r="N24" s="93">
        <v>0</v>
      </c>
    </row>
    <row r="25" spans="2:16" s="93" customFormat="1">
      <c r="B25" s="91" t="s">
        <v>138</v>
      </c>
      <c r="C25" s="92"/>
      <c r="D25" s="9" t="s">
        <v>141</v>
      </c>
      <c r="E25" s="93">
        <v>500</v>
      </c>
      <c r="F25" s="93">
        <v>0</v>
      </c>
      <c r="G25" s="93">
        <v>500</v>
      </c>
      <c r="H25" s="93">
        <v>0</v>
      </c>
      <c r="I25" s="93">
        <v>0</v>
      </c>
      <c r="J25" s="93">
        <v>0</v>
      </c>
      <c r="K25" s="93">
        <v>0</v>
      </c>
      <c r="L25" s="93">
        <v>0</v>
      </c>
      <c r="M25" s="93">
        <v>1000</v>
      </c>
      <c r="N25" s="93">
        <v>9000</v>
      </c>
    </row>
    <row r="26" spans="2:16" s="93" customFormat="1">
      <c r="B26" s="91" t="s">
        <v>138</v>
      </c>
      <c r="C26" s="92"/>
      <c r="D26" s="9" t="s">
        <v>142</v>
      </c>
      <c r="E26" s="93">
        <v>3000</v>
      </c>
      <c r="F26" s="93">
        <v>2000</v>
      </c>
      <c r="G26" s="93">
        <v>2000</v>
      </c>
      <c r="H26" s="93">
        <v>2000</v>
      </c>
      <c r="I26" s="93">
        <v>3000</v>
      </c>
      <c r="J26" s="93">
        <v>1500</v>
      </c>
      <c r="K26" s="93">
        <v>4000</v>
      </c>
      <c r="L26" s="93">
        <v>4500</v>
      </c>
      <c r="M26" s="93">
        <v>6000</v>
      </c>
      <c r="N26" s="93">
        <v>27500</v>
      </c>
    </row>
    <row r="27" spans="2:16" s="93" customFormat="1">
      <c r="B27" s="91" t="s">
        <v>138</v>
      </c>
      <c r="C27" s="92"/>
      <c r="D27" s="9" t="s">
        <v>143</v>
      </c>
      <c r="E27" s="93">
        <v>1000</v>
      </c>
      <c r="F27" s="93">
        <v>500</v>
      </c>
      <c r="G27" s="93">
        <v>500</v>
      </c>
      <c r="H27" s="93">
        <v>500</v>
      </c>
      <c r="I27" s="93">
        <v>1000</v>
      </c>
      <c r="J27" s="93">
        <v>500</v>
      </c>
      <c r="K27" s="93">
        <v>1000</v>
      </c>
      <c r="L27" s="93">
        <v>1000</v>
      </c>
      <c r="M27" s="93">
        <v>1500</v>
      </c>
      <c r="N27" s="93">
        <v>6000</v>
      </c>
    </row>
    <row r="28" spans="2:16" s="93" customFormat="1">
      <c r="B28" s="91" t="s">
        <v>138</v>
      </c>
      <c r="C28" s="92"/>
      <c r="D28" s="9" t="s">
        <v>144</v>
      </c>
    </row>
    <row r="29" spans="2:16" s="93" customFormat="1">
      <c r="B29" s="91"/>
      <c r="C29" s="94" t="s">
        <v>145</v>
      </c>
      <c r="D29" s="95"/>
    </row>
    <row r="30" spans="2:16" s="93" customFormat="1">
      <c r="B30" s="91" t="s">
        <v>138</v>
      </c>
      <c r="C30" s="92"/>
      <c r="D30" s="9" t="s">
        <v>146</v>
      </c>
      <c r="E30" s="93">
        <v>2500</v>
      </c>
      <c r="F30" s="93">
        <v>1500</v>
      </c>
      <c r="G30" s="93">
        <v>1500</v>
      </c>
      <c r="H30" s="93">
        <v>1500</v>
      </c>
      <c r="I30" s="93">
        <v>2500</v>
      </c>
      <c r="J30" s="93">
        <v>1000</v>
      </c>
      <c r="K30" s="93">
        <v>3000</v>
      </c>
      <c r="L30" s="93">
        <v>3500</v>
      </c>
      <c r="M30" s="93">
        <v>5000</v>
      </c>
      <c r="N30" s="93">
        <v>22500</v>
      </c>
    </row>
    <row r="31" spans="2:16" s="93" customFormat="1">
      <c r="B31" s="91" t="s">
        <v>138</v>
      </c>
      <c r="C31" s="92"/>
      <c r="D31" s="9" t="s">
        <v>147</v>
      </c>
      <c r="E31" s="93">
        <v>500</v>
      </c>
      <c r="F31" s="93">
        <v>500</v>
      </c>
      <c r="G31" s="93">
        <v>500</v>
      </c>
      <c r="H31" s="93">
        <v>500</v>
      </c>
      <c r="I31" s="93">
        <v>1000</v>
      </c>
      <c r="J31" s="93">
        <v>500</v>
      </c>
      <c r="K31" s="93">
        <v>500</v>
      </c>
      <c r="L31" s="93">
        <v>1000</v>
      </c>
      <c r="M31" s="93">
        <v>1500</v>
      </c>
      <c r="N31" s="93">
        <v>7500</v>
      </c>
    </row>
    <row r="32" spans="2:16" s="93" customFormat="1">
      <c r="B32" s="91" t="s">
        <v>138</v>
      </c>
      <c r="C32" s="92"/>
      <c r="D32" s="9" t="s">
        <v>148</v>
      </c>
      <c r="E32" s="93">
        <v>500</v>
      </c>
      <c r="F32" s="93">
        <v>0</v>
      </c>
      <c r="G32" s="93">
        <v>0</v>
      </c>
      <c r="H32" s="93">
        <v>0</v>
      </c>
      <c r="I32" s="93">
        <v>500</v>
      </c>
      <c r="J32" s="93">
        <v>0</v>
      </c>
      <c r="K32" s="93">
        <v>0</v>
      </c>
      <c r="L32" s="93">
        <v>500</v>
      </c>
      <c r="M32" s="93">
        <v>500</v>
      </c>
      <c r="N32" s="93">
        <v>3000</v>
      </c>
    </row>
    <row r="33" spans="2:14" s="93" customFormat="1">
      <c r="B33" s="91" t="s">
        <v>138</v>
      </c>
      <c r="C33" s="92"/>
      <c r="D33" s="9" t="s">
        <v>149</v>
      </c>
      <c r="E33" s="93">
        <v>1000</v>
      </c>
      <c r="F33" s="93">
        <v>500</v>
      </c>
      <c r="G33" s="93">
        <v>500</v>
      </c>
      <c r="H33" s="93">
        <v>500</v>
      </c>
      <c r="I33" s="93">
        <v>1000</v>
      </c>
      <c r="J33" s="93">
        <v>500</v>
      </c>
      <c r="K33" s="93">
        <v>1500</v>
      </c>
      <c r="L33" s="93">
        <v>1500</v>
      </c>
      <c r="M33" s="93">
        <v>2500</v>
      </c>
      <c r="N33" s="93">
        <v>17500</v>
      </c>
    </row>
    <row r="34" spans="2:14" s="93" customFormat="1">
      <c r="B34" s="91"/>
      <c r="C34" s="94" t="s">
        <v>150</v>
      </c>
      <c r="D34" s="95"/>
    </row>
    <row r="35" spans="2:14" s="93" customFormat="1">
      <c r="B35" s="91" t="s">
        <v>138</v>
      </c>
      <c r="C35" s="92"/>
      <c r="D35" s="9" t="s">
        <v>151</v>
      </c>
      <c r="E35" s="93">
        <v>4000</v>
      </c>
      <c r="F35" s="93">
        <v>3000</v>
      </c>
      <c r="G35" s="93">
        <v>3000</v>
      </c>
      <c r="H35" s="93">
        <v>3000</v>
      </c>
      <c r="I35" s="93">
        <v>4000</v>
      </c>
      <c r="J35" s="93">
        <v>2500</v>
      </c>
      <c r="K35" s="93">
        <v>5000</v>
      </c>
      <c r="L35" s="93">
        <v>6000</v>
      </c>
      <c r="M35" s="93">
        <v>9000</v>
      </c>
      <c r="N35" s="93">
        <v>42500</v>
      </c>
    </row>
    <row r="36" spans="2:14" s="93" customFormat="1">
      <c r="B36" s="91" t="s">
        <v>138</v>
      </c>
      <c r="C36" s="92"/>
      <c r="D36" s="9" t="s">
        <v>152</v>
      </c>
      <c r="E36" s="93">
        <v>1000</v>
      </c>
      <c r="F36" s="93">
        <v>500</v>
      </c>
      <c r="G36" s="93">
        <v>500</v>
      </c>
      <c r="H36" s="93">
        <v>500</v>
      </c>
      <c r="I36" s="93">
        <v>1000</v>
      </c>
      <c r="J36" s="93">
        <v>500</v>
      </c>
      <c r="K36" s="93">
        <v>1500</v>
      </c>
      <c r="L36" s="93">
        <v>1500</v>
      </c>
      <c r="M36" s="93">
        <v>2500</v>
      </c>
      <c r="N36" s="93">
        <v>20000</v>
      </c>
    </row>
    <row r="37" spans="2:14" s="93" customFormat="1">
      <c r="B37" s="91" t="s">
        <v>138</v>
      </c>
      <c r="C37" s="92"/>
      <c r="D37" s="9" t="s">
        <v>153</v>
      </c>
      <c r="E37" s="93">
        <v>2000</v>
      </c>
      <c r="F37" s="93">
        <v>1500</v>
      </c>
      <c r="G37" s="93">
        <v>1500</v>
      </c>
      <c r="H37" s="93">
        <v>1500</v>
      </c>
      <c r="I37" s="93">
        <v>2000</v>
      </c>
      <c r="J37" s="93">
        <v>1000</v>
      </c>
      <c r="K37" s="93">
        <v>2500</v>
      </c>
      <c r="L37" s="93">
        <v>3000</v>
      </c>
      <c r="M37" s="93">
        <v>4000</v>
      </c>
      <c r="N37" s="93">
        <v>32500</v>
      </c>
    </row>
    <row r="38" spans="2:14" s="93" customFormat="1">
      <c r="B38" s="91" t="s">
        <v>138</v>
      </c>
      <c r="C38" s="92"/>
      <c r="D38" s="9" t="s">
        <v>154</v>
      </c>
      <c r="E38" s="93">
        <v>1500</v>
      </c>
      <c r="F38" s="93">
        <v>1000</v>
      </c>
      <c r="G38" s="93">
        <v>1000</v>
      </c>
      <c r="H38" s="93">
        <v>1000</v>
      </c>
      <c r="I38" s="93">
        <v>1500</v>
      </c>
      <c r="J38" s="93">
        <v>1000</v>
      </c>
      <c r="K38" s="93">
        <v>2000</v>
      </c>
      <c r="L38" s="93">
        <v>2500</v>
      </c>
      <c r="M38" s="93">
        <v>3500</v>
      </c>
      <c r="N38" s="93">
        <v>22500</v>
      </c>
    </row>
    <row r="39" spans="2:14" s="93" customFormat="1">
      <c r="B39" s="91" t="s">
        <v>138</v>
      </c>
      <c r="C39" s="92"/>
      <c r="D39" s="9" t="s">
        <v>155</v>
      </c>
      <c r="E39" s="93">
        <v>500</v>
      </c>
      <c r="F39" s="93">
        <v>500</v>
      </c>
      <c r="G39" s="93">
        <v>500</v>
      </c>
      <c r="H39" s="93">
        <v>500</v>
      </c>
      <c r="I39" s="93">
        <v>500</v>
      </c>
      <c r="J39" s="93">
        <v>500</v>
      </c>
      <c r="K39" s="93">
        <v>1000</v>
      </c>
      <c r="L39" s="93">
        <v>1000</v>
      </c>
      <c r="M39" s="93">
        <v>1500</v>
      </c>
      <c r="N39" s="93">
        <v>7500</v>
      </c>
    </row>
    <row r="40" spans="2:14" s="93" customFormat="1">
      <c r="B40" s="91" t="s">
        <v>138</v>
      </c>
      <c r="C40" s="92"/>
      <c r="D40" s="9" t="s">
        <v>156</v>
      </c>
      <c r="E40" s="93">
        <v>500</v>
      </c>
      <c r="F40" s="93">
        <v>0</v>
      </c>
      <c r="G40" s="93">
        <v>0</v>
      </c>
      <c r="H40" s="93">
        <v>0</v>
      </c>
      <c r="I40" s="93">
        <v>500</v>
      </c>
      <c r="J40" s="93">
        <v>0</v>
      </c>
      <c r="K40" s="93">
        <v>0</v>
      </c>
      <c r="L40" s="93">
        <v>0</v>
      </c>
      <c r="M40" s="93">
        <v>1000</v>
      </c>
      <c r="N40" s="93">
        <v>9000</v>
      </c>
    </row>
    <row r="41" spans="2:14" s="93" customFormat="1">
      <c r="B41" s="91" t="s">
        <v>138</v>
      </c>
      <c r="C41" s="92"/>
      <c r="D41" s="9" t="s">
        <v>157</v>
      </c>
      <c r="E41" s="93">
        <v>6000</v>
      </c>
      <c r="F41" s="93">
        <v>4500</v>
      </c>
      <c r="G41" s="93">
        <v>4500</v>
      </c>
      <c r="H41" s="93">
        <v>4500</v>
      </c>
      <c r="I41" s="93">
        <v>6500</v>
      </c>
      <c r="J41" s="93">
        <v>4000</v>
      </c>
      <c r="K41" s="93">
        <v>7500</v>
      </c>
      <c r="L41" s="93">
        <v>8000</v>
      </c>
      <c r="M41" s="93">
        <v>11000</v>
      </c>
      <c r="N41" s="93">
        <v>70000</v>
      </c>
    </row>
    <row r="42" spans="2:14" s="93" customFormat="1">
      <c r="B42" s="91" t="s">
        <v>138</v>
      </c>
      <c r="C42" s="92"/>
      <c r="D42" s="9" t="s">
        <v>158</v>
      </c>
      <c r="E42" s="93">
        <v>2000</v>
      </c>
      <c r="F42" s="93">
        <v>1500</v>
      </c>
      <c r="G42" s="93">
        <v>1500</v>
      </c>
      <c r="H42" s="93">
        <v>1500</v>
      </c>
      <c r="I42" s="93">
        <v>2000</v>
      </c>
      <c r="J42" s="93">
        <v>1000</v>
      </c>
      <c r="K42" s="93">
        <v>2500</v>
      </c>
      <c r="L42" s="93">
        <v>3000</v>
      </c>
      <c r="M42" s="93">
        <v>4000</v>
      </c>
      <c r="N42" s="93">
        <v>27500</v>
      </c>
    </row>
    <row r="43" spans="2:14" s="93" customFormat="1">
      <c r="B43" s="91" t="s">
        <v>159</v>
      </c>
      <c r="C43" s="92"/>
      <c r="D43" s="9" t="s">
        <v>160</v>
      </c>
      <c r="E43" s="93">
        <v>1000</v>
      </c>
      <c r="F43" s="93">
        <v>500</v>
      </c>
      <c r="G43" s="93">
        <v>500</v>
      </c>
      <c r="H43" s="93">
        <v>500</v>
      </c>
      <c r="I43" s="93">
        <v>1000</v>
      </c>
      <c r="J43" s="93">
        <v>500</v>
      </c>
      <c r="K43" s="93">
        <v>1500</v>
      </c>
      <c r="L43" s="93">
        <v>1500</v>
      </c>
      <c r="M43" s="93">
        <v>2500</v>
      </c>
      <c r="N43" s="93">
        <v>12500</v>
      </c>
    </row>
    <row r="44" spans="2:14" s="93" customFormat="1">
      <c r="B44" s="91" t="s">
        <v>159</v>
      </c>
      <c r="C44" s="92"/>
      <c r="D44" s="9" t="s">
        <v>161</v>
      </c>
      <c r="E44" s="93">
        <v>500</v>
      </c>
      <c r="F44" s="93">
        <v>0</v>
      </c>
      <c r="G44" s="93">
        <v>0</v>
      </c>
      <c r="H44" s="93">
        <v>0</v>
      </c>
      <c r="I44" s="93">
        <v>500</v>
      </c>
      <c r="J44" s="93">
        <v>0</v>
      </c>
      <c r="K44" s="93">
        <v>500</v>
      </c>
      <c r="L44" s="93">
        <v>500</v>
      </c>
      <c r="M44" s="93">
        <v>1000</v>
      </c>
      <c r="N44" s="93">
        <v>6000</v>
      </c>
    </row>
    <row r="45" spans="2:14" s="93" customFormat="1">
      <c r="B45" s="91" t="s">
        <v>159</v>
      </c>
      <c r="C45" s="92"/>
      <c r="D45" s="9" t="s">
        <v>162</v>
      </c>
      <c r="E45" s="93">
        <v>500</v>
      </c>
      <c r="F45" s="93">
        <v>500</v>
      </c>
      <c r="G45" s="93">
        <v>500</v>
      </c>
      <c r="H45" s="93">
        <v>500</v>
      </c>
      <c r="I45" s="93">
        <v>500</v>
      </c>
      <c r="J45" s="93">
        <v>500</v>
      </c>
      <c r="K45" s="93">
        <v>1000</v>
      </c>
      <c r="L45" s="93">
        <v>1000</v>
      </c>
      <c r="M45" s="93">
        <v>1500</v>
      </c>
      <c r="N45" s="93">
        <v>9000</v>
      </c>
    </row>
    <row r="46" spans="2:14" s="93" customFormat="1">
      <c r="B46" s="91" t="s">
        <v>159</v>
      </c>
      <c r="C46" s="92"/>
      <c r="D46" s="9" t="s">
        <v>163</v>
      </c>
      <c r="E46" s="93">
        <v>1000</v>
      </c>
      <c r="F46" s="93">
        <v>500</v>
      </c>
      <c r="G46" s="93">
        <v>500</v>
      </c>
      <c r="H46" s="93">
        <v>500</v>
      </c>
      <c r="I46" s="93">
        <v>1000</v>
      </c>
      <c r="J46" s="93">
        <v>500</v>
      </c>
      <c r="K46" s="93">
        <v>1500</v>
      </c>
      <c r="L46" s="93">
        <v>1500</v>
      </c>
      <c r="M46" s="93">
        <v>2500</v>
      </c>
      <c r="N46" s="93">
        <v>15000</v>
      </c>
    </row>
    <row r="47" spans="2:14" s="93" customFormat="1">
      <c r="B47" s="91" t="s">
        <v>159</v>
      </c>
      <c r="C47" s="92"/>
      <c r="D47" s="9" t="s">
        <v>164</v>
      </c>
      <c r="E47" s="93">
        <v>5000</v>
      </c>
      <c r="F47" s="93">
        <v>3500</v>
      </c>
      <c r="G47" s="93">
        <v>3500</v>
      </c>
      <c r="H47" s="93">
        <v>3500</v>
      </c>
      <c r="I47" s="93">
        <v>5500</v>
      </c>
      <c r="J47" s="93">
        <v>3000</v>
      </c>
      <c r="K47" s="93">
        <v>7000</v>
      </c>
      <c r="L47" s="93">
        <v>7500</v>
      </c>
      <c r="M47" s="93">
        <v>10000</v>
      </c>
      <c r="N47" s="93">
        <v>47500</v>
      </c>
    </row>
    <row r="48" spans="2:14" s="93" customFormat="1">
      <c r="B48" s="91" t="s">
        <v>159</v>
      </c>
      <c r="C48" s="92"/>
      <c r="D48" s="9" t="s">
        <v>165</v>
      </c>
      <c r="E48" s="93">
        <v>2000</v>
      </c>
      <c r="F48" s="93">
        <v>1500</v>
      </c>
      <c r="G48" s="93">
        <v>1500</v>
      </c>
      <c r="H48" s="93">
        <v>1500</v>
      </c>
      <c r="I48" s="93">
        <v>2000</v>
      </c>
      <c r="J48" s="93">
        <v>1000</v>
      </c>
      <c r="K48" s="93">
        <v>2500</v>
      </c>
      <c r="L48" s="93">
        <v>2500</v>
      </c>
      <c r="M48" s="93">
        <v>4000</v>
      </c>
      <c r="N48" s="93">
        <v>17500</v>
      </c>
    </row>
    <row r="49" spans="2:14" s="93" customFormat="1">
      <c r="B49" s="91" t="s">
        <v>159</v>
      </c>
      <c r="C49" s="92"/>
      <c r="D49" s="9" t="s">
        <v>166</v>
      </c>
      <c r="E49" s="93">
        <v>1000</v>
      </c>
      <c r="F49" s="93">
        <v>500</v>
      </c>
      <c r="G49" s="93">
        <v>500</v>
      </c>
      <c r="H49" s="93">
        <v>500</v>
      </c>
      <c r="I49" s="93">
        <v>1000</v>
      </c>
      <c r="J49" s="93">
        <v>500</v>
      </c>
      <c r="K49" s="93">
        <v>1000</v>
      </c>
      <c r="L49" s="93">
        <v>1000</v>
      </c>
      <c r="M49" s="93">
        <v>1500</v>
      </c>
      <c r="N49" s="93">
        <v>7000</v>
      </c>
    </row>
    <row r="50" spans="2:14" s="93" customFormat="1">
      <c r="B50" s="91" t="s">
        <v>159</v>
      </c>
      <c r="C50" s="92"/>
      <c r="D50" s="9" t="s">
        <v>167</v>
      </c>
      <c r="E50" s="93">
        <v>500</v>
      </c>
      <c r="F50" s="93">
        <v>0</v>
      </c>
      <c r="G50" s="93">
        <v>0</v>
      </c>
      <c r="H50" s="93">
        <v>0</v>
      </c>
      <c r="I50" s="93">
        <v>500</v>
      </c>
      <c r="J50" s="93">
        <v>0</v>
      </c>
      <c r="K50" s="93">
        <v>0</v>
      </c>
      <c r="L50" s="93">
        <v>500</v>
      </c>
      <c r="M50" s="93">
        <v>500</v>
      </c>
      <c r="N50" s="93">
        <v>3000</v>
      </c>
    </row>
    <row r="51" spans="2:14" s="93" customFormat="1">
      <c r="B51" s="91" t="s">
        <v>159</v>
      </c>
      <c r="C51" s="92"/>
      <c r="D51" s="9" t="s">
        <v>168</v>
      </c>
      <c r="E51" s="93">
        <v>0</v>
      </c>
      <c r="F51" s="93">
        <v>0</v>
      </c>
      <c r="G51" s="93">
        <v>0</v>
      </c>
      <c r="H51" s="93">
        <v>0</v>
      </c>
      <c r="I51" s="93">
        <v>0</v>
      </c>
      <c r="J51" s="93">
        <v>0</v>
      </c>
      <c r="K51" s="93">
        <v>0</v>
      </c>
      <c r="L51" s="93">
        <v>0</v>
      </c>
      <c r="M51" s="93">
        <v>0</v>
      </c>
      <c r="N51" s="93">
        <v>0</v>
      </c>
    </row>
    <row r="52" spans="2:14" s="93" customFormat="1">
      <c r="B52" s="91"/>
      <c r="C52" s="94" t="s">
        <v>169</v>
      </c>
      <c r="D52" s="95"/>
    </row>
    <row r="53" spans="2:14" s="93" customFormat="1">
      <c r="B53" s="91" t="s">
        <v>138</v>
      </c>
      <c r="C53" s="92"/>
      <c r="D53" s="9" t="s">
        <v>170</v>
      </c>
      <c r="E53" s="93">
        <v>500</v>
      </c>
      <c r="F53" s="93">
        <v>500</v>
      </c>
      <c r="G53" s="93">
        <v>500</v>
      </c>
      <c r="H53" s="93">
        <v>500</v>
      </c>
      <c r="I53" s="93">
        <v>500</v>
      </c>
      <c r="J53" s="93">
        <v>500</v>
      </c>
      <c r="K53" s="93">
        <v>1000</v>
      </c>
      <c r="L53" s="93">
        <v>1000</v>
      </c>
      <c r="M53" s="93">
        <v>1500</v>
      </c>
      <c r="N53" s="93">
        <v>6000</v>
      </c>
    </row>
    <row r="54" spans="2:14" s="93" customFormat="1">
      <c r="B54" s="91" t="s">
        <v>138</v>
      </c>
      <c r="C54" s="92"/>
      <c r="D54" s="9" t="s">
        <v>171</v>
      </c>
      <c r="E54" s="93">
        <v>1000</v>
      </c>
      <c r="F54" s="93">
        <v>500</v>
      </c>
      <c r="G54" s="93">
        <v>500</v>
      </c>
      <c r="H54" s="93">
        <v>500</v>
      </c>
      <c r="I54" s="93">
        <v>1000</v>
      </c>
      <c r="J54" s="93">
        <v>500</v>
      </c>
      <c r="K54" s="93">
        <v>1500</v>
      </c>
      <c r="L54" s="93">
        <v>1500</v>
      </c>
      <c r="M54" s="93">
        <v>2000</v>
      </c>
      <c r="N54" s="93">
        <v>9000</v>
      </c>
    </row>
    <row r="55" spans="2:14" s="93" customFormat="1">
      <c r="B55" s="91"/>
      <c r="C55" s="94" t="s">
        <v>172</v>
      </c>
      <c r="D55" s="95"/>
    </row>
    <row r="56" spans="2:14" s="93" customFormat="1">
      <c r="B56" s="91" t="s">
        <v>159</v>
      </c>
      <c r="C56" s="92"/>
      <c r="D56" s="9" t="s">
        <v>173</v>
      </c>
      <c r="E56" s="93">
        <v>2000</v>
      </c>
      <c r="F56" s="93">
        <v>1500</v>
      </c>
      <c r="G56" s="93">
        <v>1500</v>
      </c>
      <c r="H56" s="93">
        <v>1500</v>
      </c>
      <c r="I56" s="93">
        <v>2000</v>
      </c>
      <c r="J56" s="93">
        <v>1000</v>
      </c>
      <c r="K56" s="93">
        <v>2500</v>
      </c>
      <c r="L56" s="93">
        <v>3000</v>
      </c>
      <c r="M56" s="93">
        <v>4000</v>
      </c>
      <c r="N56" s="93">
        <v>14000</v>
      </c>
    </row>
    <row r="57" spans="2:14" s="93" customFormat="1">
      <c r="B57" s="91" t="s">
        <v>159</v>
      </c>
      <c r="C57" s="92"/>
      <c r="D57" s="9" t="s">
        <v>174</v>
      </c>
      <c r="E57" s="93">
        <v>500</v>
      </c>
      <c r="F57" s="93">
        <v>500</v>
      </c>
      <c r="G57" s="93">
        <v>500</v>
      </c>
      <c r="H57" s="93">
        <v>500</v>
      </c>
      <c r="I57" s="93">
        <v>500</v>
      </c>
      <c r="J57" s="93">
        <v>500</v>
      </c>
      <c r="K57" s="93">
        <v>500</v>
      </c>
      <c r="L57" s="93">
        <v>500</v>
      </c>
      <c r="M57" s="93">
        <v>1000</v>
      </c>
      <c r="N57" s="93">
        <v>3000</v>
      </c>
    </row>
    <row r="58" spans="2:14" s="93" customFormat="1">
      <c r="B58" s="91" t="s">
        <v>159</v>
      </c>
      <c r="C58" s="92"/>
      <c r="D58" s="9" t="s">
        <v>175</v>
      </c>
      <c r="E58" s="93">
        <v>1500</v>
      </c>
      <c r="F58" s="93">
        <v>1000</v>
      </c>
      <c r="G58" s="93">
        <v>1000</v>
      </c>
      <c r="H58" s="93">
        <v>1000</v>
      </c>
      <c r="I58" s="93">
        <v>1500</v>
      </c>
      <c r="J58" s="93">
        <v>1000</v>
      </c>
      <c r="K58" s="93">
        <v>2000</v>
      </c>
      <c r="L58" s="93">
        <v>2000</v>
      </c>
      <c r="M58" s="93">
        <v>3000</v>
      </c>
      <c r="N58" s="93">
        <v>9000</v>
      </c>
    </row>
    <row r="59" spans="2:14" s="93" customFormat="1">
      <c r="B59" s="91" t="s">
        <v>159</v>
      </c>
      <c r="C59" s="92"/>
      <c r="D59" s="96" t="s">
        <v>176</v>
      </c>
      <c r="E59" s="93">
        <v>0</v>
      </c>
      <c r="F59" s="93">
        <v>0</v>
      </c>
      <c r="G59" s="93">
        <v>0</v>
      </c>
      <c r="H59" s="93">
        <v>0</v>
      </c>
      <c r="I59" s="93">
        <v>0</v>
      </c>
      <c r="J59" s="93">
        <v>0</v>
      </c>
      <c r="K59" s="93">
        <v>0</v>
      </c>
      <c r="L59" s="93">
        <v>0</v>
      </c>
      <c r="M59" s="93">
        <v>0</v>
      </c>
      <c r="N59" s="93">
        <v>0</v>
      </c>
    </row>
    <row r="60" spans="2:14" s="93" customFormat="1">
      <c r="B60" s="91" t="s">
        <v>159</v>
      </c>
      <c r="C60" s="92"/>
      <c r="D60" s="96" t="s">
        <v>176</v>
      </c>
      <c r="E60" s="93">
        <v>0</v>
      </c>
      <c r="F60" s="93">
        <v>0</v>
      </c>
      <c r="G60" s="93">
        <v>0</v>
      </c>
      <c r="H60" s="93">
        <v>0</v>
      </c>
      <c r="I60" s="93">
        <v>0</v>
      </c>
      <c r="J60" s="93">
        <v>0</v>
      </c>
      <c r="K60" s="93">
        <v>0</v>
      </c>
      <c r="L60" s="93">
        <v>0</v>
      </c>
      <c r="M60" s="93">
        <v>0</v>
      </c>
      <c r="N60" s="93">
        <v>0</v>
      </c>
    </row>
    <row r="61" spans="2:14" s="93" customFormat="1">
      <c r="B61" s="91" t="s">
        <v>159</v>
      </c>
      <c r="C61" s="92"/>
      <c r="D61" s="96" t="s">
        <v>176</v>
      </c>
      <c r="E61" s="93">
        <v>0</v>
      </c>
      <c r="F61" s="93">
        <v>0</v>
      </c>
      <c r="G61" s="93">
        <v>0</v>
      </c>
      <c r="H61" s="93">
        <v>0</v>
      </c>
      <c r="I61" s="93">
        <v>0</v>
      </c>
      <c r="J61" s="93">
        <v>0</v>
      </c>
      <c r="K61" s="93">
        <v>0</v>
      </c>
      <c r="L61" s="93">
        <v>0</v>
      </c>
      <c r="M61" s="93">
        <v>0</v>
      </c>
      <c r="N61" s="93">
        <v>0</v>
      </c>
    </row>
    <row r="62" spans="2:14" s="93" customFormat="1">
      <c r="B62" s="91"/>
      <c r="C62" s="94" t="s">
        <v>177</v>
      </c>
      <c r="D62" s="95"/>
    </row>
    <row r="63" spans="2:14" s="93" customFormat="1">
      <c r="B63" s="91" t="s">
        <v>159</v>
      </c>
      <c r="C63" s="92"/>
      <c r="D63" s="9" t="s">
        <v>178</v>
      </c>
      <c r="E63" s="93">
        <v>1000</v>
      </c>
      <c r="F63" s="93">
        <v>500</v>
      </c>
      <c r="G63" s="93">
        <v>500</v>
      </c>
      <c r="H63" s="93">
        <v>500</v>
      </c>
      <c r="I63" s="93">
        <v>1000</v>
      </c>
      <c r="J63" s="93">
        <v>500</v>
      </c>
      <c r="K63" s="93">
        <v>1500</v>
      </c>
      <c r="L63" s="93">
        <v>1500</v>
      </c>
      <c r="M63" s="93">
        <v>2000</v>
      </c>
      <c r="N63" s="93">
        <v>11000</v>
      </c>
    </row>
    <row r="64" spans="2:14" s="93" customFormat="1">
      <c r="B64" s="91" t="s">
        <v>159</v>
      </c>
      <c r="C64" s="92"/>
      <c r="D64" s="9" t="s">
        <v>179</v>
      </c>
      <c r="E64" s="93">
        <v>1000</v>
      </c>
      <c r="F64" s="93">
        <v>500</v>
      </c>
      <c r="G64" s="93">
        <v>500</v>
      </c>
      <c r="H64" s="93">
        <v>500</v>
      </c>
      <c r="I64" s="93">
        <v>1000</v>
      </c>
      <c r="J64" s="93">
        <v>500</v>
      </c>
      <c r="K64" s="93">
        <v>1000</v>
      </c>
      <c r="L64" s="93">
        <v>1000</v>
      </c>
      <c r="M64" s="93">
        <v>1500</v>
      </c>
      <c r="N64" s="93">
        <v>7500</v>
      </c>
    </row>
    <row r="65" spans="2:14" s="93" customFormat="1">
      <c r="B65" s="91" t="s">
        <v>159</v>
      </c>
      <c r="C65" s="92"/>
      <c r="D65" s="9" t="s">
        <v>180</v>
      </c>
      <c r="E65" s="93">
        <v>2500</v>
      </c>
      <c r="F65" s="93">
        <v>1500</v>
      </c>
      <c r="G65" s="93">
        <v>1500</v>
      </c>
      <c r="H65" s="93">
        <v>1500</v>
      </c>
      <c r="I65" s="93">
        <v>2500</v>
      </c>
      <c r="J65" s="93">
        <v>1500</v>
      </c>
      <c r="K65" s="93">
        <v>3000</v>
      </c>
      <c r="L65" s="93">
        <v>3500</v>
      </c>
      <c r="M65" s="93">
        <v>5000</v>
      </c>
      <c r="N65" s="93">
        <v>22500</v>
      </c>
    </row>
    <row r="66" spans="2:14" s="93" customFormat="1">
      <c r="B66" s="91" t="s">
        <v>159</v>
      </c>
      <c r="C66" s="92"/>
      <c r="D66" s="9" t="s">
        <v>181</v>
      </c>
      <c r="E66" s="93">
        <v>7000</v>
      </c>
      <c r="F66" s="93">
        <v>5000</v>
      </c>
      <c r="G66" s="93">
        <v>5000</v>
      </c>
      <c r="H66" s="93">
        <v>5000</v>
      </c>
      <c r="I66" s="93">
        <v>7500</v>
      </c>
      <c r="J66" s="93">
        <v>4500</v>
      </c>
      <c r="K66" s="93">
        <v>9000</v>
      </c>
      <c r="L66" s="93">
        <v>10000</v>
      </c>
      <c r="M66" s="93">
        <v>14000</v>
      </c>
      <c r="N66" s="93">
        <v>67500</v>
      </c>
    </row>
    <row r="67" spans="2:14" s="93" customFormat="1">
      <c r="B67" s="91" t="s">
        <v>159</v>
      </c>
      <c r="C67" s="92"/>
      <c r="D67" s="9" t="s">
        <v>182</v>
      </c>
      <c r="E67" s="93">
        <v>1500</v>
      </c>
      <c r="F67" s="93">
        <v>1000</v>
      </c>
      <c r="G67" s="93">
        <v>1000</v>
      </c>
      <c r="H67" s="93">
        <v>1000</v>
      </c>
      <c r="I67" s="93">
        <v>1500</v>
      </c>
      <c r="J67" s="93">
        <v>1000</v>
      </c>
      <c r="K67" s="93">
        <v>2000</v>
      </c>
      <c r="L67" s="93">
        <v>2000</v>
      </c>
      <c r="M67" s="93">
        <v>3000</v>
      </c>
      <c r="N67" s="93">
        <v>14000</v>
      </c>
    </row>
    <row r="68" spans="2:14" s="93" customFormat="1">
      <c r="B68" s="91" t="s">
        <v>159</v>
      </c>
      <c r="C68" s="92"/>
      <c r="D68" s="9" t="s">
        <v>183</v>
      </c>
      <c r="E68" s="93">
        <v>500</v>
      </c>
      <c r="F68" s="93">
        <v>500</v>
      </c>
      <c r="G68" s="93">
        <v>500</v>
      </c>
      <c r="H68" s="93">
        <v>500</v>
      </c>
      <c r="I68" s="93">
        <v>500</v>
      </c>
      <c r="J68" s="93">
        <v>500</v>
      </c>
      <c r="K68" s="93">
        <v>500</v>
      </c>
      <c r="L68" s="93">
        <v>500</v>
      </c>
      <c r="M68" s="93">
        <v>1000</v>
      </c>
      <c r="N68" s="93">
        <v>5000</v>
      </c>
    </row>
    <row r="69" spans="2:14" s="93" customFormat="1">
      <c r="B69" s="91"/>
      <c r="C69" s="94" t="s">
        <v>184</v>
      </c>
      <c r="D69" s="95"/>
    </row>
    <row r="70" spans="2:14" s="93" customFormat="1">
      <c r="B70" s="91" t="s">
        <v>159</v>
      </c>
      <c r="C70" s="92"/>
      <c r="D70" s="9" t="s">
        <v>185</v>
      </c>
      <c r="E70" s="93">
        <v>2500</v>
      </c>
      <c r="F70" s="93">
        <v>2000</v>
      </c>
      <c r="G70" s="93">
        <v>2000</v>
      </c>
      <c r="H70" s="93">
        <v>2000</v>
      </c>
      <c r="I70" s="93">
        <v>2500</v>
      </c>
      <c r="J70" s="93">
        <v>1500</v>
      </c>
      <c r="K70" s="93">
        <v>3000</v>
      </c>
      <c r="L70" s="93">
        <v>3500</v>
      </c>
      <c r="M70" s="93">
        <v>5000</v>
      </c>
      <c r="N70" s="93">
        <v>22500</v>
      </c>
    </row>
    <row r="71" spans="2:14" s="93" customFormat="1">
      <c r="B71" s="91" t="s">
        <v>159</v>
      </c>
      <c r="C71" s="92"/>
      <c r="D71" s="9" t="s">
        <v>186</v>
      </c>
      <c r="E71" s="93">
        <v>500</v>
      </c>
      <c r="F71" s="93">
        <v>500</v>
      </c>
      <c r="G71" s="93">
        <v>500</v>
      </c>
      <c r="H71" s="93">
        <v>500</v>
      </c>
      <c r="I71" s="93">
        <v>500</v>
      </c>
      <c r="J71" s="93">
        <v>500</v>
      </c>
      <c r="K71" s="93">
        <v>500</v>
      </c>
      <c r="L71" s="93">
        <v>500</v>
      </c>
      <c r="M71" s="93">
        <v>1000</v>
      </c>
      <c r="N71" s="93">
        <v>4000</v>
      </c>
    </row>
    <row r="72" spans="2:14" s="93" customFormat="1">
      <c r="B72" s="91" t="s">
        <v>159</v>
      </c>
      <c r="C72" s="92"/>
      <c r="D72" s="9" t="s">
        <v>187</v>
      </c>
      <c r="E72" s="93">
        <v>3000</v>
      </c>
      <c r="F72" s="93">
        <v>2000</v>
      </c>
      <c r="G72" s="93">
        <v>2000</v>
      </c>
      <c r="H72" s="93">
        <v>2000</v>
      </c>
      <c r="I72" s="93">
        <v>3000</v>
      </c>
      <c r="J72" s="93">
        <v>1500</v>
      </c>
      <c r="K72" s="93">
        <v>4000</v>
      </c>
      <c r="L72" s="93">
        <v>4500</v>
      </c>
      <c r="M72" s="93">
        <v>6000</v>
      </c>
      <c r="N72" s="93">
        <v>27500</v>
      </c>
    </row>
    <row r="73" spans="2:14" s="93" customFormat="1">
      <c r="B73" s="91" t="s">
        <v>159</v>
      </c>
      <c r="C73" s="92"/>
      <c r="D73" s="9" t="s">
        <v>188</v>
      </c>
      <c r="E73" s="93">
        <v>1000</v>
      </c>
      <c r="F73" s="93">
        <v>500</v>
      </c>
      <c r="G73" s="93">
        <v>500</v>
      </c>
      <c r="H73" s="93">
        <v>500</v>
      </c>
      <c r="I73" s="93">
        <v>1000</v>
      </c>
      <c r="J73" s="93">
        <v>500</v>
      </c>
      <c r="K73" s="93">
        <v>1500</v>
      </c>
      <c r="L73" s="93">
        <v>1500</v>
      </c>
      <c r="M73" s="93">
        <v>2000</v>
      </c>
      <c r="N73" s="93">
        <v>7500</v>
      </c>
    </row>
    <row r="74" spans="2:14" s="93" customFormat="1">
      <c r="B74" s="91" t="s">
        <v>159</v>
      </c>
      <c r="C74" s="92"/>
      <c r="D74" s="9" t="s">
        <v>189</v>
      </c>
      <c r="E74" s="93">
        <v>1000</v>
      </c>
      <c r="F74" s="93">
        <v>500</v>
      </c>
      <c r="G74" s="93">
        <v>500</v>
      </c>
      <c r="H74" s="93">
        <v>500</v>
      </c>
      <c r="I74" s="93">
        <v>1000</v>
      </c>
      <c r="J74" s="93">
        <v>500</v>
      </c>
      <c r="K74" s="93">
        <v>1500</v>
      </c>
      <c r="L74" s="93">
        <v>1500</v>
      </c>
      <c r="M74" s="93">
        <v>2500</v>
      </c>
      <c r="N74" s="93">
        <v>9000</v>
      </c>
    </row>
    <row r="75" spans="2:14" s="93" customFormat="1">
      <c r="B75" s="91" t="s">
        <v>159</v>
      </c>
      <c r="C75" s="92"/>
      <c r="D75" s="9" t="s">
        <v>190</v>
      </c>
      <c r="E75" s="93">
        <v>500</v>
      </c>
      <c r="F75" s="93">
        <v>500</v>
      </c>
      <c r="G75" s="93">
        <v>500</v>
      </c>
      <c r="H75" s="93">
        <v>500</v>
      </c>
      <c r="I75" s="93">
        <v>500</v>
      </c>
      <c r="J75" s="93">
        <v>500</v>
      </c>
      <c r="K75" s="93">
        <v>500</v>
      </c>
      <c r="L75" s="93">
        <v>500</v>
      </c>
      <c r="M75" s="93">
        <v>1000</v>
      </c>
      <c r="N75" s="93">
        <v>5000</v>
      </c>
    </row>
    <row r="76" spans="2:14" s="93" customFormat="1">
      <c r="B76" s="91" t="s">
        <v>138</v>
      </c>
      <c r="C76" s="92"/>
      <c r="D76" s="9" t="s">
        <v>191</v>
      </c>
      <c r="E76" s="93">
        <v>1500</v>
      </c>
      <c r="F76" s="93">
        <v>1000</v>
      </c>
      <c r="G76" s="93">
        <v>1000</v>
      </c>
      <c r="H76" s="93">
        <v>1000</v>
      </c>
      <c r="I76" s="93">
        <v>1500</v>
      </c>
      <c r="J76" s="93">
        <v>1000</v>
      </c>
      <c r="K76" s="93">
        <v>2000</v>
      </c>
      <c r="L76" s="93">
        <v>2000</v>
      </c>
      <c r="M76" s="93">
        <v>3000</v>
      </c>
      <c r="N76" s="93">
        <v>12500</v>
      </c>
    </row>
    <row r="77" spans="2:14" s="93" customFormat="1">
      <c r="B77" s="91" t="s">
        <v>138</v>
      </c>
      <c r="C77" s="92"/>
      <c r="D77" s="9" t="s">
        <v>192</v>
      </c>
      <c r="E77" s="93">
        <v>1000</v>
      </c>
      <c r="F77" s="93">
        <v>500</v>
      </c>
      <c r="G77" s="93">
        <v>500</v>
      </c>
      <c r="H77" s="93">
        <v>500</v>
      </c>
      <c r="I77" s="93">
        <v>1000</v>
      </c>
      <c r="J77" s="93">
        <v>500</v>
      </c>
      <c r="K77" s="93">
        <v>1000</v>
      </c>
      <c r="L77" s="93">
        <v>1000</v>
      </c>
      <c r="M77" s="93">
        <v>1500</v>
      </c>
      <c r="N77" s="93">
        <v>6000</v>
      </c>
    </row>
    <row r="78" spans="2:14" s="93" customFormat="1">
      <c r="B78" s="91" t="s">
        <v>159</v>
      </c>
      <c r="C78" s="92"/>
      <c r="D78" s="9" t="s">
        <v>193</v>
      </c>
      <c r="E78" s="93">
        <v>500</v>
      </c>
      <c r="F78" s="93">
        <v>500</v>
      </c>
      <c r="G78" s="93">
        <v>500</v>
      </c>
      <c r="H78" s="93">
        <v>500</v>
      </c>
      <c r="I78" s="93">
        <v>500</v>
      </c>
      <c r="J78" s="93">
        <v>500</v>
      </c>
      <c r="K78" s="93">
        <v>500</v>
      </c>
      <c r="L78" s="93">
        <v>500</v>
      </c>
      <c r="M78" s="93">
        <v>1000</v>
      </c>
      <c r="N78" s="93">
        <v>4000</v>
      </c>
    </row>
    <row r="79" spans="2:14" s="93" customFormat="1">
      <c r="B79" s="91" t="s">
        <v>159</v>
      </c>
      <c r="C79" s="92"/>
      <c r="D79" s="9" t="s">
        <v>194</v>
      </c>
      <c r="E79" s="93">
        <v>500</v>
      </c>
      <c r="F79" s="93">
        <v>0</v>
      </c>
      <c r="G79" s="93">
        <v>0</v>
      </c>
      <c r="H79" s="93">
        <v>0</v>
      </c>
      <c r="I79" s="93">
        <v>500</v>
      </c>
      <c r="J79" s="93">
        <v>0</v>
      </c>
      <c r="K79" s="93">
        <v>500</v>
      </c>
      <c r="L79" s="93">
        <v>500</v>
      </c>
      <c r="M79" s="93">
        <v>500</v>
      </c>
      <c r="N79" s="93">
        <v>2000</v>
      </c>
    </row>
    <row r="80" spans="2:14" s="93" customFormat="1">
      <c r="B80" s="91" t="s">
        <v>159</v>
      </c>
      <c r="C80" s="92"/>
      <c r="D80" s="9" t="s">
        <v>195</v>
      </c>
      <c r="E80" s="93">
        <v>500</v>
      </c>
      <c r="F80" s="93">
        <v>0</v>
      </c>
      <c r="G80" s="93">
        <v>0</v>
      </c>
      <c r="H80" s="93">
        <v>0</v>
      </c>
      <c r="I80" s="93">
        <v>500</v>
      </c>
      <c r="J80" s="93">
        <v>0</v>
      </c>
      <c r="K80" s="93">
        <v>0</v>
      </c>
      <c r="L80" s="93">
        <v>0</v>
      </c>
      <c r="M80" s="93">
        <v>500</v>
      </c>
      <c r="N80" s="93">
        <v>1500</v>
      </c>
    </row>
    <row r="81" spans="2:14" s="93" customFormat="1">
      <c r="B81" s="91" t="s">
        <v>159</v>
      </c>
      <c r="C81" s="92"/>
      <c r="D81" s="9" t="s">
        <v>196</v>
      </c>
      <c r="E81" s="93">
        <v>500</v>
      </c>
      <c r="F81" s="93">
        <v>500</v>
      </c>
      <c r="G81" s="93">
        <v>500</v>
      </c>
      <c r="H81" s="93">
        <v>500</v>
      </c>
      <c r="I81" s="93">
        <v>500</v>
      </c>
      <c r="J81" s="93">
        <v>500</v>
      </c>
      <c r="K81" s="93">
        <v>500</v>
      </c>
      <c r="L81" s="93">
        <v>500</v>
      </c>
      <c r="M81" s="93">
        <v>1000</v>
      </c>
      <c r="N81" s="93">
        <v>3000</v>
      </c>
    </row>
    <row r="82" spans="2:14" s="93" customFormat="1">
      <c r="B82" s="91" t="s">
        <v>159</v>
      </c>
      <c r="C82" s="92"/>
      <c r="D82" s="57" t="s">
        <v>197</v>
      </c>
      <c r="E82" s="93">
        <v>1000</v>
      </c>
      <c r="F82" s="93">
        <v>500</v>
      </c>
      <c r="G82" s="93">
        <v>500</v>
      </c>
      <c r="H82" s="93">
        <v>500</v>
      </c>
      <c r="I82" s="93">
        <v>1000</v>
      </c>
      <c r="J82" s="93">
        <v>500</v>
      </c>
      <c r="K82" s="93">
        <v>1000</v>
      </c>
      <c r="L82" s="93">
        <v>1000</v>
      </c>
      <c r="M82" s="93">
        <v>1500</v>
      </c>
      <c r="N82" s="93">
        <v>5000</v>
      </c>
    </row>
    <row r="83" spans="2:14" s="93" customFormat="1">
      <c r="B83" s="91" t="s">
        <v>159</v>
      </c>
      <c r="C83" s="92"/>
      <c r="D83" s="9" t="s">
        <v>198</v>
      </c>
      <c r="E83" s="93">
        <v>0</v>
      </c>
      <c r="F83" s="93">
        <v>0</v>
      </c>
      <c r="G83" s="93">
        <v>0</v>
      </c>
      <c r="H83" s="93">
        <v>0</v>
      </c>
      <c r="I83" s="93">
        <v>0</v>
      </c>
      <c r="J83" s="93">
        <v>0</v>
      </c>
      <c r="K83" s="93">
        <v>0</v>
      </c>
      <c r="L83" s="93">
        <v>0</v>
      </c>
      <c r="M83" s="93">
        <v>0</v>
      </c>
      <c r="N83" s="93">
        <v>0</v>
      </c>
    </row>
    <row r="84" spans="2:14" s="93" customFormat="1">
      <c r="B84" s="91" t="s">
        <v>159</v>
      </c>
      <c r="C84" s="92"/>
      <c r="D84" s="9" t="s">
        <v>199</v>
      </c>
      <c r="E84" s="93">
        <v>500</v>
      </c>
      <c r="F84" s="93">
        <v>500</v>
      </c>
      <c r="G84" s="93">
        <v>500</v>
      </c>
      <c r="H84" s="93">
        <v>500</v>
      </c>
      <c r="I84" s="93">
        <v>500</v>
      </c>
      <c r="J84" s="93">
        <v>500</v>
      </c>
      <c r="K84" s="93">
        <v>500</v>
      </c>
      <c r="L84" s="93">
        <v>500</v>
      </c>
      <c r="M84" s="93">
        <v>1000</v>
      </c>
      <c r="N84" s="93">
        <v>3000</v>
      </c>
    </row>
    <row r="85" spans="2:14" s="93" customFormat="1">
      <c r="B85" s="91" t="s">
        <v>138</v>
      </c>
      <c r="C85" s="92"/>
      <c r="D85" s="9" t="s">
        <v>200</v>
      </c>
      <c r="E85" s="93">
        <v>500</v>
      </c>
      <c r="F85" s="93">
        <v>500</v>
      </c>
      <c r="G85" s="93">
        <v>500</v>
      </c>
      <c r="H85" s="93">
        <v>500</v>
      </c>
      <c r="I85" s="93">
        <v>500</v>
      </c>
      <c r="J85" s="93">
        <v>500</v>
      </c>
      <c r="K85" s="93">
        <v>500</v>
      </c>
      <c r="L85" s="93">
        <v>500</v>
      </c>
      <c r="M85" s="93">
        <v>500</v>
      </c>
      <c r="N85" s="93">
        <v>2500</v>
      </c>
    </row>
    <row r="86" spans="2:14" s="93" customFormat="1">
      <c r="B86" s="91"/>
      <c r="C86" s="94" t="s">
        <v>201</v>
      </c>
      <c r="D86" s="95"/>
    </row>
    <row r="87" spans="2:14" s="93" customFormat="1">
      <c r="B87" s="91" t="s">
        <v>159</v>
      </c>
      <c r="C87" s="92"/>
      <c r="D87" s="9" t="s">
        <v>202</v>
      </c>
      <c r="E87" s="93">
        <v>0</v>
      </c>
      <c r="F87" s="93">
        <v>0</v>
      </c>
      <c r="G87" s="93">
        <v>0</v>
      </c>
      <c r="H87" s="93">
        <v>0</v>
      </c>
      <c r="I87" s="93">
        <v>0</v>
      </c>
      <c r="J87" s="93">
        <v>0</v>
      </c>
      <c r="K87" s="93">
        <v>0</v>
      </c>
      <c r="L87" s="93">
        <v>0</v>
      </c>
      <c r="M87" s="93">
        <v>0</v>
      </c>
      <c r="N87" s="93">
        <v>0</v>
      </c>
    </row>
    <row r="88" spans="2:14" s="93" customFormat="1">
      <c r="B88" s="91" t="s">
        <v>159</v>
      </c>
      <c r="C88" s="92"/>
      <c r="D88" s="9" t="s">
        <v>203</v>
      </c>
      <c r="E88" s="93">
        <v>500</v>
      </c>
      <c r="F88" s="93">
        <v>1000</v>
      </c>
      <c r="G88" s="93">
        <v>500</v>
      </c>
      <c r="H88" s="93">
        <v>1500</v>
      </c>
      <c r="I88" s="93">
        <v>1000</v>
      </c>
      <c r="J88" s="93">
        <v>500</v>
      </c>
      <c r="K88" s="93">
        <v>1000</v>
      </c>
      <c r="L88" s="93">
        <v>2000</v>
      </c>
      <c r="M88" s="93">
        <v>3000</v>
      </c>
      <c r="N88" s="93">
        <v>0</v>
      </c>
    </row>
    <row r="89" spans="2:14" s="93" customFormat="1">
      <c r="B89" s="91" t="s">
        <v>159</v>
      </c>
      <c r="C89" s="92"/>
      <c r="D89" s="9" t="s">
        <v>204</v>
      </c>
      <c r="E89" s="93">
        <v>500</v>
      </c>
      <c r="F89" s="93">
        <v>500</v>
      </c>
      <c r="G89" s="93">
        <v>0</v>
      </c>
      <c r="H89" s="93">
        <v>1000</v>
      </c>
      <c r="I89" s="93">
        <v>500</v>
      </c>
      <c r="J89" s="93">
        <v>0</v>
      </c>
      <c r="K89" s="93">
        <v>500</v>
      </c>
      <c r="L89" s="93">
        <v>1500</v>
      </c>
      <c r="M89" s="93">
        <v>2500</v>
      </c>
      <c r="N89" s="93">
        <v>0</v>
      </c>
    </row>
    <row r="90" spans="2:14" s="93" customFormat="1">
      <c r="B90" s="91"/>
      <c r="C90" s="94" t="s">
        <v>205</v>
      </c>
      <c r="D90" s="95"/>
    </row>
    <row r="91" spans="2:14" s="93" customFormat="1">
      <c r="B91" s="91" t="s">
        <v>159</v>
      </c>
      <c r="C91" s="92" t="s">
        <v>205</v>
      </c>
      <c r="D91" s="96" t="s">
        <v>176</v>
      </c>
      <c r="E91" s="93">
        <v>0</v>
      </c>
      <c r="F91" s="93">
        <v>0</v>
      </c>
      <c r="G91" s="93">
        <v>0</v>
      </c>
      <c r="H91" s="93">
        <v>0</v>
      </c>
      <c r="I91" s="93">
        <v>0</v>
      </c>
      <c r="J91" s="93">
        <v>0</v>
      </c>
      <c r="K91" s="93">
        <v>0</v>
      </c>
      <c r="L91" s="93">
        <v>0</v>
      </c>
      <c r="M91" s="93">
        <v>0</v>
      </c>
      <c r="N91" s="93">
        <v>0</v>
      </c>
    </row>
    <row r="92" spans="2:14" s="93" customFormat="1">
      <c r="B92" s="91" t="s">
        <v>159</v>
      </c>
      <c r="C92" s="92" t="s">
        <v>205</v>
      </c>
      <c r="D92" s="96" t="s">
        <v>176</v>
      </c>
      <c r="E92" s="93">
        <v>0</v>
      </c>
      <c r="F92" s="93">
        <v>0</v>
      </c>
      <c r="G92" s="93">
        <v>0</v>
      </c>
      <c r="H92" s="93">
        <v>0</v>
      </c>
      <c r="I92" s="93">
        <v>0</v>
      </c>
      <c r="J92" s="93">
        <v>0</v>
      </c>
      <c r="K92" s="93">
        <v>0</v>
      </c>
      <c r="L92" s="93">
        <v>0</v>
      </c>
      <c r="M92" s="93">
        <v>0</v>
      </c>
      <c r="N92" s="93">
        <v>0</v>
      </c>
    </row>
    <row r="93" spans="2:14" s="93" customFormat="1">
      <c r="B93" s="91" t="s">
        <v>159</v>
      </c>
      <c r="C93" s="92" t="s">
        <v>205</v>
      </c>
      <c r="D93" s="96" t="s">
        <v>176</v>
      </c>
      <c r="E93" s="93">
        <v>0</v>
      </c>
      <c r="F93" s="93">
        <v>0</v>
      </c>
      <c r="G93" s="93">
        <v>0</v>
      </c>
      <c r="H93" s="93">
        <v>0</v>
      </c>
      <c r="I93" s="93">
        <v>0</v>
      </c>
      <c r="J93" s="93">
        <v>0</v>
      </c>
      <c r="K93" s="93">
        <v>0</v>
      </c>
      <c r="L93" s="93">
        <v>0</v>
      </c>
      <c r="M93" s="93">
        <v>0</v>
      </c>
      <c r="N93" s="93">
        <v>0</v>
      </c>
    </row>
    <row r="94" spans="2:14" s="93" customFormat="1">
      <c r="B94" s="91" t="s">
        <v>159</v>
      </c>
      <c r="C94" s="92" t="s">
        <v>205</v>
      </c>
      <c r="D94" s="96" t="s">
        <v>176</v>
      </c>
      <c r="E94" s="93">
        <v>0</v>
      </c>
      <c r="F94" s="93">
        <v>0</v>
      </c>
      <c r="G94" s="93">
        <v>0</v>
      </c>
      <c r="H94" s="93">
        <v>0</v>
      </c>
      <c r="I94" s="93">
        <v>0</v>
      </c>
      <c r="J94" s="93">
        <v>0</v>
      </c>
      <c r="K94" s="93">
        <v>0</v>
      </c>
      <c r="L94" s="93">
        <v>0</v>
      </c>
      <c r="M94" s="93">
        <v>0</v>
      </c>
      <c r="N94" s="93">
        <v>0</v>
      </c>
    </row>
    <row r="95" spans="2:14" s="93" customFormat="1">
      <c r="B95" s="91" t="s">
        <v>159</v>
      </c>
      <c r="C95" s="92" t="s">
        <v>205</v>
      </c>
      <c r="D95" s="96" t="s">
        <v>176</v>
      </c>
      <c r="E95" s="93">
        <v>0</v>
      </c>
      <c r="F95" s="93">
        <v>0</v>
      </c>
      <c r="G95" s="93">
        <v>0</v>
      </c>
      <c r="H95" s="93">
        <v>0</v>
      </c>
      <c r="I95" s="93">
        <v>0</v>
      </c>
      <c r="J95" s="93">
        <v>0</v>
      </c>
      <c r="K95" s="93">
        <v>0</v>
      </c>
      <c r="L95" s="93">
        <v>0</v>
      </c>
      <c r="M95" s="93">
        <v>0</v>
      </c>
      <c r="N95" s="93">
        <v>0</v>
      </c>
    </row>
    <row r="96" spans="2:14" s="93" customFormat="1">
      <c r="B96" s="91" t="s">
        <v>159</v>
      </c>
      <c r="C96" s="97" t="s">
        <v>205</v>
      </c>
      <c r="D96" s="98" t="s">
        <v>176</v>
      </c>
      <c r="E96" s="93">
        <v>0</v>
      </c>
      <c r="F96" s="93">
        <v>0</v>
      </c>
      <c r="G96" s="93">
        <v>0</v>
      </c>
      <c r="H96" s="93">
        <v>0</v>
      </c>
      <c r="I96" s="93">
        <v>0</v>
      </c>
      <c r="J96" s="93">
        <v>0</v>
      </c>
      <c r="K96" s="93">
        <v>0</v>
      </c>
      <c r="L96" s="93">
        <v>0</v>
      </c>
      <c r="M96" s="93">
        <v>0</v>
      </c>
      <c r="N96" s="93">
        <v>0</v>
      </c>
    </row>
    <row r="97" spans="2:14" s="93" customFormat="1">
      <c r="B97" s="2"/>
      <c r="C97" s="9"/>
      <c r="D97" s="9"/>
      <c r="E97" s="9"/>
      <c r="F97" s="9"/>
      <c r="G97" s="9"/>
      <c r="H97" s="9"/>
      <c r="I97" s="9"/>
      <c r="J97" s="9"/>
      <c r="K97" s="9"/>
      <c r="L97" s="9"/>
      <c r="M97" s="9"/>
      <c r="N97" s="9"/>
    </row>
  </sheetData>
  <conditionalFormatting sqref="E21:XFD22 E29:XFD29 E34:XFD34 E52:XFD52 E55:XFD55 E62:XFD62 E69:XFD69 E86:XFD86 E90:XFD90">
    <cfRule type="expression" dxfId="30" priority="15">
      <formula>E$20&lt;&gt;""</formula>
    </cfRule>
  </conditionalFormatting>
  <conditionalFormatting sqref="E23:XFD28 E30:XFD33 E35:XFD51 E53:XFD54 E56:XFD61 E63:XFD68 E70:XFD85 E87:XFD89 E91:XFD96">
    <cfRule type="expression" dxfId="29" priority="26">
      <formula>E$20&lt;&gt;""</formula>
    </cfRule>
  </conditionalFormatting>
  <conditionalFormatting sqref="E23:XFD96">
    <cfRule type="expression" dxfId="28" priority="200">
      <formula>AND(#REF!&gt;0,E$20&lt;&gt;"")</formula>
    </cfRule>
  </conditionalFormatting>
  <conditionalFormatting sqref="O97:XFD97">
    <cfRule type="expression" dxfId="27" priority="47">
      <formula>P$20&lt;&gt;""</formula>
    </cfRule>
  </conditionalFormatting>
  <dataValidations count="1">
    <dataValidation type="list" allowBlank="1" showInputMessage="1" showErrorMessage="1" sqref="B70:B85 B23:B28 B30:B33 B87:B89 B35:B51 B56:B61 B63:B68 B53:B54 B91:B96" xr:uid="{2FD67A76-2BEC-4D47-A658-F6E668FC58E9}">
      <formula1>"Include,Not Included"</formula1>
    </dataValidation>
  </dataValidations>
  <pageMargins left="0.75" right="0.75" top="1" bottom="1" header="0.5" footer="0.5"/>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B892EC-FE0A-4A1E-830E-0560192E7036}">
  <sheetPr>
    <tabColor theme="4" tint="0.79998168889431442"/>
  </sheetPr>
  <dimension ref="B1:R158"/>
  <sheetViews>
    <sheetView zoomScale="130" zoomScaleNormal="130" workbookViewId="0">
      <selection activeCell="B19" sqref="B19"/>
    </sheetView>
  </sheetViews>
  <sheetFormatPr defaultColWidth="9.140625" defaultRowHeight="14.25"/>
  <cols>
    <col min="1" max="1" width="1.7109375" style="9" customWidth="1"/>
    <col min="2" max="6" width="14.7109375" style="9" customWidth="1"/>
    <col min="7" max="7" width="28.7109375" style="9" customWidth="1"/>
    <col min="8" max="8" width="20.140625" style="9" bestFit="1" customWidth="1"/>
    <col min="9" max="9" width="11.5703125" style="9" customWidth="1"/>
    <col min="10" max="10" width="11.140625" style="9" customWidth="1"/>
    <col min="11" max="16384" width="9.140625" style="9"/>
  </cols>
  <sheetData>
    <row r="1" spans="2:18" ht="23.25">
      <c r="B1" s="51" t="s">
        <v>206</v>
      </c>
      <c r="C1" s="61"/>
      <c r="D1" s="61"/>
      <c r="E1" s="61"/>
      <c r="F1" s="61"/>
      <c r="G1" s="61"/>
      <c r="H1" s="61"/>
      <c r="I1" s="61"/>
      <c r="J1" s="61"/>
      <c r="K1" s="61"/>
      <c r="L1" s="61"/>
      <c r="M1" s="61"/>
      <c r="N1" s="61"/>
      <c r="O1" s="61"/>
      <c r="P1" s="61"/>
      <c r="Q1" s="61"/>
      <c r="R1" s="61"/>
    </row>
    <row r="2" spans="2:18" ht="7.5" customHeight="1"/>
    <row r="3" spans="2:18" ht="15">
      <c r="B3" s="17" t="s">
        <v>207</v>
      </c>
    </row>
    <row r="4" spans="2:18" ht="7.5" customHeight="1"/>
    <row r="6" spans="2:18" ht="15">
      <c r="B6" s="47" t="s">
        <v>73</v>
      </c>
      <c r="C6" s="74"/>
      <c r="D6" s="74"/>
      <c r="E6" s="74"/>
      <c r="G6" s="47" t="s">
        <v>74</v>
      </c>
      <c r="H6" s="74"/>
      <c r="I6" s="115"/>
      <c r="J6" s="115"/>
      <c r="K6" s="74"/>
      <c r="L6" s="74"/>
      <c r="M6" s="74"/>
    </row>
    <row r="7" spans="2:18" ht="17.25" customHeight="1">
      <c r="B7" s="101"/>
      <c r="C7" s="101"/>
      <c r="D7" s="101"/>
      <c r="E7" s="101"/>
      <c r="G7" s="101"/>
      <c r="H7" s="101"/>
      <c r="I7" s="101"/>
      <c r="J7" s="101"/>
      <c r="K7" s="101"/>
      <c r="L7" s="101"/>
      <c r="M7" s="101"/>
    </row>
    <row r="8" spans="2:18">
      <c r="B8" s="101"/>
      <c r="C8" s="101"/>
      <c r="D8" s="101"/>
      <c r="E8" s="101"/>
      <c r="G8" s="101"/>
      <c r="H8" s="101"/>
      <c r="I8" s="101"/>
      <c r="J8" s="101"/>
      <c r="K8" s="101"/>
      <c r="L8" s="101"/>
      <c r="M8" s="101"/>
    </row>
    <row r="9" spans="2:18">
      <c r="B9" s="101"/>
      <c r="C9" s="101"/>
      <c r="D9" s="101"/>
      <c r="E9" s="101"/>
      <c r="G9" s="101"/>
      <c r="H9" s="101"/>
      <c r="I9" s="101"/>
      <c r="J9" s="101"/>
      <c r="K9" s="101"/>
      <c r="L9" s="101"/>
      <c r="M9" s="101"/>
    </row>
    <row r="10" spans="2:18" ht="17.25" customHeight="1">
      <c r="B10" s="101"/>
      <c r="C10" s="101"/>
      <c r="D10" s="101"/>
      <c r="E10" s="101"/>
      <c r="G10" s="101"/>
      <c r="H10" s="101"/>
      <c r="I10" s="101"/>
      <c r="J10" s="101"/>
      <c r="K10" s="101"/>
      <c r="L10" s="101"/>
      <c r="M10" s="101"/>
    </row>
    <row r="11" spans="2:18">
      <c r="B11" s="101"/>
      <c r="C11" s="101"/>
      <c r="D11" s="101"/>
      <c r="E11" s="101"/>
      <c r="G11" s="101"/>
      <c r="H11" s="101"/>
      <c r="I11" s="101"/>
      <c r="J11" s="101"/>
      <c r="K11" s="101"/>
      <c r="L11" s="101"/>
      <c r="M11" s="101"/>
    </row>
    <row r="12" spans="2:18" ht="16.5" customHeight="1">
      <c r="B12" s="101"/>
      <c r="C12" s="101"/>
      <c r="D12" s="101"/>
      <c r="E12" s="101"/>
      <c r="G12" s="101"/>
      <c r="H12" s="101"/>
      <c r="I12" s="101"/>
      <c r="J12" s="101"/>
      <c r="K12" s="101"/>
      <c r="L12" s="101"/>
      <c r="M12" s="101"/>
    </row>
    <row r="13" spans="2:18" ht="15" customHeight="1">
      <c r="G13" s="101"/>
      <c r="H13" s="101"/>
      <c r="I13" s="101"/>
      <c r="J13" s="101"/>
      <c r="K13" s="101"/>
      <c r="L13" s="101"/>
      <c r="M13" s="101"/>
    </row>
    <row r="14" spans="2:18" ht="15" customHeight="1">
      <c r="B14" s="62"/>
      <c r="C14" s="62"/>
      <c r="D14" s="62"/>
      <c r="G14" s="101"/>
      <c r="H14" s="101"/>
      <c r="I14" s="101"/>
      <c r="J14" s="101"/>
      <c r="K14" s="101"/>
      <c r="L14" s="101"/>
      <c r="M14" s="101"/>
    </row>
    <row r="15" spans="2:18" ht="15" customHeight="1">
      <c r="B15" s="62"/>
      <c r="C15" s="62"/>
      <c r="D15" s="62"/>
      <c r="G15" s="101"/>
      <c r="H15" s="101"/>
      <c r="I15" s="101"/>
      <c r="J15" s="101"/>
      <c r="K15" s="101"/>
      <c r="L15" s="101"/>
      <c r="M15" s="101"/>
    </row>
    <row r="16" spans="2:18" ht="26.45" customHeight="1">
      <c r="B16" s="62"/>
      <c r="C16" s="62"/>
      <c r="D16" s="62"/>
      <c r="G16" s="101"/>
      <c r="H16" s="101"/>
      <c r="I16" s="101"/>
      <c r="J16" s="101"/>
      <c r="K16" s="101"/>
      <c r="L16" s="101"/>
      <c r="M16" s="101"/>
    </row>
    <row r="17" spans="2:13" ht="15" customHeight="1">
      <c r="B17" s="80" t="s">
        <v>208</v>
      </c>
      <c r="C17" s="104"/>
      <c r="D17" s="104"/>
      <c r="G17" s="101"/>
      <c r="H17" s="101"/>
      <c r="I17" s="101"/>
      <c r="J17" s="101"/>
      <c r="K17" s="101"/>
      <c r="L17" s="101"/>
      <c r="M17" s="101"/>
    </row>
    <row r="18" spans="2:13">
      <c r="G18" s="101"/>
      <c r="H18" s="101"/>
      <c r="I18" s="101"/>
      <c r="J18" s="101"/>
      <c r="K18" s="101"/>
      <c r="L18" s="101"/>
      <c r="M18" s="101"/>
    </row>
    <row r="19" spans="2:13">
      <c r="B19" s="9" t="s">
        <v>209</v>
      </c>
      <c r="C19" s="2" t="str">
        <f>'Provider Profile'!$C$7</f>
        <v>ABC Housing</v>
      </c>
    </row>
    <row r="20" spans="2:13">
      <c r="B20" s="9" t="s">
        <v>103</v>
      </c>
      <c r="C20" s="59">
        <f>'Provider Profile'!C9</f>
        <v>45658</v>
      </c>
    </row>
    <row r="21" spans="2:13">
      <c r="B21" s="9" t="s">
        <v>104</v>
      </c>
      <c r="C21" s="59">
        <f>'Provider Profile'!C10</f>
        <v>46022</v>
      </c>
    </row>
    <row r="23" spans="2:13" s="21" customFormat="1" ht="32.25">
      <c r="B23" s="48" t="s">
        <v>210</v>
      </c>
      <c r="C23" s="114" t="s">
        <v>211</v>
      </c>
      <c r="D23" s="114" t="s">
        <v>212</v>
      </c>
      <c r="E23" s="114" t="s">
        <v>213</v>
      </c>
      <c r="F23" s="114" t="s">
        <v>214</v>
      </c>
      <c r="G23" s="48" t="s">
        <v>215</v>
      </c>
    </row>
    <row r="24" spans="2:13">
      <c r="B24" s="111">
        <v>100</v>
      </c>
      <c r="C24" s="111">
        <v>1</v>
      </c>
      <c r="D24" s="112">
        <v>45056</v>
      </c>
      <c r="E24" s="112">
        <v>45839</v>
      </c>
      <c r="F24" s="105">
        <f>MIN(HRCC[[#This Row],[Discharge Date]],$C$21)-MAX(HRCC[[#This Row],[Admit Date]],$C$20)+1</f>
        <v>182</v>
      </c>
      <c r="G24" s="113" t="s">
        <v>95</v>
      </c>
    </row>
    <row r="25" spans="2:13">
      <c r="B25" s="57">
        <v>101</v>
      </c>
      <c r="C25" s="57">
        <v>1</v>
      </c>
      <c r="D25" s="112">
        <v>45150</v>
      </c>
      <c r="E25" s="112"/>
      <c r="F25" s="105">
        <f>MIN(HRCC[[#This Row],[Discharge Date]],$C$21)-MAX(HRCC[[#This Row],[Admit Date]],$C$20)+1</f>
        <v>365</v>
      </c>
      <c r="G25" s="113" t="s">
        <v>95</v>
      </c>
    </row>
    <row r="26" spans="2:13">
      <c r="B26" s="57">
        <v>102</v>
      </c>
      <c r="C26" s="57">
        <v>1</v>
      </c>
      <c r="D26" s="112">
        <v>45601</v>
      </c>
      <c r="E26" s="112"/>
      <c r="F26" s="105">
        <f>MIN(HRCC[[#This Row],[Discharge Date]],$C$21)-MAX(HRCC[[#This Row],[Admit Date]],$C$20)+1</f>
        <v>365</v>
      </c>
      <c r="G26" s="113" t="s">
        <v>95</v>
      </c>
    </row>
    <row r="27" spans="2:13">
      <c r="B27" s="57">
        <v>103</v>
      </c>
      <c r="C27" s="57">
        <v>2</v>
      </c>
      <c r="D27" s="112">
        <v>45672</v>
      </c>
      <c r="E27" s="112">
        <v>45823</v>
      </c>
      <c r="F27" s="105">
        <f>MIN(HRCC[[#This Row],[Discharge Date]],$C$21)-MAX(HRCC[[#This Row],[Admit Date]],$C$20)+1</f>
        <v>152</v>
      </c>
      <c r="G27" s="113" t="s">
        <v>95</v>
      </c>
    </row>
    <row r="28" spans="2:13">
      <c r="B28" s="57">
        <v>104</v>
      </c>
      <c r="C28" s="57">
        <v>2</v>
      </c>
      <c r="D28" s="112">
        <v>45839</v>
      </c>
      <c r="E28" s="112"/>
      <c r="F28" s="105">
        <f>MIN(HRCC[[#This Row],[Discharge Date]],$C$21)-MAX(HRCC[[#This Row],[Admit Date]],$C$20)+1</f>
        <v>184</v>
      </c>
      <c r="G28" s="113" t="s">
        <v>95</v>
      </c>
    </row>
    <row r="29" spans="2:13">
      <c r="B29" s="57">
        <v>105</v>
      </c>
      <c r="C29" s="57">
        <v>3</v>
      </c>
      <c r="D29" s="112">
        <v>45371</v>
      </c>
      <c r="E29" s="112"/>
      <c r="F29" s="105">
        <f>MIN(HRCC[[#This Row],[Discharge Date]],$C$21)-MAX(HRCC[[#This Row],[Admit Date]],$C$20)+1</f>
        <v>365</v>
      </c>
      <c r="G29" s="113" t="s">
        <v>91</v>
      </c>
    </row>
    <row r="30" spans="2:13">
      <c r="B30" s="57">
        <v>106</v>
      </c>
      <c r="C30" s="57">
        <v>3</v>
      </c>
      <c r="D30" s="112">
        <v>45458</v>
      </c>
      <c r="E30" s="112"/>
      <c r="F30" s="105">
        <f>MIN(HRCC[[#This Row],[Discharge Date]],$C$21)-MAX(HRCC[[#This Row],[Admit Date]],$C$20)+1</f>
        <v>365</v>
      </c>
      <c r="G30" s="113" t="s">
        <v>91</v>
      </c>
    </row>
    <row r="31" spans="2:13">
      <c r="B31" s="57">
        <v>107</v>
      </c>
      <c r="C31" s="57">
        <v>3</v>
      </c>
      <c r="D31" s="112">
        <v>45536</v>
      </c>
      <c r="E31" s="112"/>
      <c r="F31" s="105">
        <f>MIN(HRCC[[#This Row],[Discharge Date]],$C$21)-MAX(HRCC[[#This Row],[Admit Date]],$C$20)+1</f>
        <v>365</v>
      </c>
      <c r="G31" s="113" t="s">
        <v>91</v>
      </c>
    </row>
    <row r="32" spans="2:13">
      <c r="B32" s="57">
        <v>108</v>
      </c>
      <c r="C32" s="57">
        <v>3</v>
      </c>
      <c r="D32" s="112">
        <v>45636</v>
      </c>
      <c r="E32" s="112">
        <v>45787</v>
      </c>
      <c r="F32" s="105">
        <f>MIN(HRCC[[#This Row],[Discharge Date]],$C$21)-MAX(HRCC[[#This Row],[Admit Date]],$C$20)+1</f>
        <v>130</v>
      </c>
      <c r="G32" s="113" t="s">
        <v>91</v>
      </c>
    </row>
    <row r="33" spans="2:7">
      <c r="B33" s="57">
        <v>109</v>
      </c>
      <c r="C33" s="57">
        <v>3</v>
      </c>
      <c r="D33" s="112">
        <v>45797</v>
      </c>
      <c r="E33" s="112"/>
      <c r="F33" s="105">
        <f>MIN(HRCC[[#This Row],[Discharge Date]],$C$21)-MAX(HRCC[[#This Row],[Admit Date]],$C$20)+1</f>
        <v>226</v>
      </c>
      <c r="G33" s="113" t="s">
        <v>91</v>
      </c>
    </row>
    <row r="34" spans="2:7">
      <c r="B34" s="57">
        <v>110</v>
      </c>
      <c r="C34" s="57" t="s">
        <v>216</v>
      </c>
      <c r="D34" s="112">
        <v>44958</v>
      </c>
      <c r="E34" s="112"/>
      <c r="F34" s="105">
        <f>MIN(HRCC[[#This Row],[Discharge Date]],$C$21)-MAX(HRCC[[#This Row],[Admit Date]],$C$20)+1</f>
        <v>365</v>
      </c>
      <c r="G34" s="113" t="s">
        <v>92</v>
      </c>
    </row>
    <row r="35" spans="2:7">
      <c r="B35" s="57">
        <v>111</v>
      </c>
      <c r="C35" s="57" t="s">
        <v>216</v>
      </c>
      <c r="D35" s="112">
        <v>45491</v>
      </c>
      <c r="E35" s="112"/>
      <c r="F35" s="105">
        <f>MIN(HRCC[[#This Row],[Discharge Date]],$C$21)-MAX(HRCC[[#This Row],[Admit Date]],$C$20)+1</f>
        <v>365</v>
      </c>
      <c r="G35" s="113" t="s">
        <v>92</v>
      </c>
    </row>
    <row r="36" spans="2:7">
      <c r="B36" s="57">
        <v>112</v>
      </c>
      <c r="C36" s="57" t="s">
        <v>216</v>
      </c>
      <c r="D36" s="112">
        <v>45570</v>
      </c>
      <c r="E36" s="112"/>
      <c r="F36" s="105">
        <f>MIN(HRCC[[#This Row],[Discharge Date]],$C$21)-MAX(HRCC[[#This Row],[Admit Date]],$C$20)+1</f>
        <v>365</v>
      </c>
      <c r="G36" s="113" t="s">
        <v>92</v>
      </c>
    </row>
    <row r="37" spans="2:7">
      <c r="B37" s="57">
        <v>113</v>
      </c>
      <c r="C37" s="57" t="s">
        <v>216</v>
      </c>
      <c r="D37" s="112">
        <v>45669</v>
      </c>
      <c r="E37" s="112">
        <v>45881</v>
      </c>
      <c r="F37" s="105">
        <f>MIN(HRCC[[#This Row],[Discharge Date]],$C$21)-MAX(HRCC[[#This Row],[Admit Date]],$C$20)+1</f>
        <v>213</v>
      </c>
      <c r="G37" s="113" t="s">
        <v>92</v>
      </c>
    </row>
    <row r="38" spans="2:7">
      <c r="B38" s="57">
        <v>114</v>
      </c>
      <c r="C38" s="57">
        <v>1</v>
      </c>
      <c r="D38" s="112">
        <v>45901</v>
      </c>
      <c r="E38" s="112"/>
      <c r="F38" s="105">
        <f>MIN(HRCC[[#This Row],[Discharge Date]],$C$21)-MAX(HRCC[[#This Row],[Admit Date]],$C$20)+1</f>
        <v>122</v>
      </c>
      <c r="G38" s="113" t="s">
        <v>92</v>
      </c>
    </row>
    <row r="39" spans="2:7">
      <c r="B39" s="57">
        <v>115</v>
      </c>
      <c r="C39" s="57" t="s">
        <v>216</v>
      </c>
      <c r="D39" s="112">
        <v>45397</v>
      </c>
      <c r="E39" s="112"/>
      <c r="F39" s="105">
        <f>MIN(HRCC[[#This Row],[Discharge Date]],$C$21)-MAX(HRCC[[#This Row],[Admit Date]],$C$20)+1</f>
        <v>365</v>
      </c>
      <c r="G39" s="113" t="s">
        <v>93</v>
      </c>
    </row>
    <row r="40" spans="2:7">
      <c r="B40" s="57">
        <v>116</v>
      </c>
      <c r="C40" s="57" t="s">
        <v>216</v>
      </c>
      <c r="D40" s="112">
        <v>45524</v>
      </c>
      <c r="E40" s="112"/>
      <c r="F40" s="105">
        <f>MIN(HRCC[[#This Row],[Discharge Date]],$C$21)-MAX(HRCC[[#This Row],[Admit Date]],$C$20)+1</f>
        <v>365</v>
      </c>
      <c r="G40" s="113" t="s">
        <v>93</v>
      </c>
    </row>
    <row r="41" spans="2:7">
      <c r="B41" s="57">
        <v>117</v>
      </c>
      <c r="C41" s="57" t="s">
        <v>216</v>
      </c>
      <c r="D41" s="112">
        <v>45626</v>
      </c>
      <c r="E41" s="112"/>
      <c r="F41" s="105">
        <f>MIN(HRCC[[#This Row],[Discharge Date]],$C$21)-MAX(HRCC[[#This Row],[Admit Date]],$C$20)+1</f>
        <v>365</v>
      </c>
      <c r="G41" s="113" t="s">
        <v>93</v>
      </c>
    </row>
    <row r="42" spans="2:7">
      <c r="B42" s="57">
        <v>118</v>
      </c>
      <c r="C42" s="57" t="s">
        <v>216</v>
      </c>
      <c r="D42" s="112">
        <v>45713</v>
      </c>
      <c r="E42" s="112">
        <v>45925</v>
      </c>
      <c r="F42" s="105">
        <f>MIN(HRCC[[#This Row],[Discharge Date]],$C$21)-MAX(HRCC[[#This Row],[Admit Date]],$C$20)+1</f>
        <v>213</v>
      </c>
      <c r="G42" s="113" t="s">
        <v>93</v>
      </c>
    </row>
    <row r="43" spans="2:7">
      <c r="B43" s="57">
        <v>119</v>
      </c>
      <c r="C43" s="57" t="s">
        <v>216</v>
      </c>
      <c r="D43" s="112">
        <v>45935</v>
      </c>
      <c r="E43" s="112"/>
      <c r="F43" s="105">
        <f>MIN(HRCC[[#This Row],[Discharge Date]],$C$21)-MAX(HRCC[[#This Row],[Admit Date]],$C$20)+1</f>
        <v>88</v>
      </c>
      <c r="G43" s="113" t="s">
        <v>93</v>
      </c>
    </row>
    <row r="44" spans="2:7">
      <c r="B44" s="57">
        <v>120</v>
      </c>
      <c r="C44" s="57">
        <v>1</v>
      </c>
      <c r="D44" s="112">
        <v>44995</v>
      </c>
      <c r="E44" s="112"/>
      <c r="F44" s="105">
        <f>MIN(HRCC[[#This Row],[Discharge Date]],$C$21)-MAX(HRCC[[#This Row],[Admit Date]],$C$20)+1</f>
        <v>365</v>
      </c>
      <c r="G44" s="113" t="s">
        <v>90</v>
      </c>
    </row>
    <row r="45" spans="2:7">
      <c r="B45" s="57">
        <v>121</v>
      </c>
      <c r="C45" s="57">
        <v>2</v>
      </c>
      <c r="D45" s="112">
        <v>45082</v>
      </c>
      <c r="E45" s="112"/>
      <c r="F45" s="105">
        <f>MIN(HRCC[[#This Row],[Discharge Date]],$C$21)-MAX(HRCC[[#This Row],[Admit Date]],$C$20)+1</f>
        <v>365</v>
      </c>
      <c r="G45" s="113" t="s">
        <v>90</v>
      </c>
    </row>
    <row r="46" spans="2:7">
      <c r="B46" s="57">
        <v>122</v>
      </c>
      <c r="C46" s="57" t="s">
        <v>216</v>
      </c>
      <c r="D46" s="112">
        <v>45547</v>
      </c>
      <c r="E46" s="112"/>
      <c r="F46" s="105">
        <f>MIN(HRCC[[#This Row],[Discharge Date]],$C$21)-MAX(HRCC[[#This Row],[Admit Date]],$C$20)+1</f>
        <v>365</v>
      </c>
      <c r="G46" s="113" t="s">
        <v>90</v>
      </c>
    </row>
    <row r="47" spans="2:7">
      <c r="B47" s="57">
        <v>123</v>
      </c>
      <c r="C47" s="57">
        <v>3</v>
      </c>
      <c r="D47" s="112">
        <v>45627</v>
      </c>
      <c r="E47" s="112"/>
      <c r="F47" s="105">
        <f>MIN(HRCC[[#This Row],[Discharge Date]],$C$21)-MAX(HRCC[[#This Row],[Admit Date]],$C$20)+1</f>
        <v>365</v>
      </c>
      <c r="G47" s="113" t="s">
        <v>90</v>
      </c>
    </row>
    <row r="48" spans="2:7">
      <c r="B48" s="57">
        <v>124</v>
      </c>
      <c r="C48" s="57" t="s">
        <v>216</v>
      </c>
      <c r="D48" s="112">
        <v>45677</v>
      </c>
      <c r="E48" s="112">
        <v>45858</v>
      </c>
      <c r="F48" s="105">
        <f>MIN(HRCC[[#This Row],[Discharge Date]],$C$21)-MAX(HRCC[[#This Row],[Admit Date]],$C$20)+1</f>
        <v>182</v>
      </c>
      <c r="G48" s="113" t="s">
        <v>90</v>
      </c>
    </row>
    <row r="49" spans="2:7">
      <c r="B49" s="57">
        <v>125</v>
      </c>
      <c r="C49" s="57">
        <v>1</v>
      </c>
      <c r="D49" s="112">
        <v>45870</v>
      </c>
      <c r="E49" s="112"/>
      <c r="F49" s="105">
        <f>MIN(HRCC[[#This Row],[Discharge Date]],$C$21)-MAX(HRCC[[#This Row],[Admit Date]],$C$20)+1</f>
        <v>153</v>
      </c>
      <c r="G49" s="113" t="s">
        <v>90</v>
      </c>
    </row>
    <row r="50" spans="2:7">
      <c r="B50" s="57">
        <v>126</v>
      </c>
      <c r="C50" s="57">
        <v>2</v>
      </c>
      <c r="D50" s="112">
        <v>45792</v>
      </c>
      <c r="E50" s="112"/>
      <c r="F50" s="105">
        <f>MIN(HRCC[[#This Row],[Discharge Date]],$C$21)-MAX(HRCC[[#This Row],[Admit Date]],$C$20)+1</f>
        <v>231</v>
      </c>
      <c r="G50" s="113" t="s">
        <v>90</v>
      </c>
    </row>
    <row r="51" spans="2:7">
      <c r="B51" s="57">
        <v>127</v>
      </c>
      <c r="C51" s="57" t="s">
        <v>216</v>
      </c>
      <c r="D51" s="112">
        <v>45240</v>
      </c>
      <c r="E51" s="112"/>
      <c r="F51" s="105">
        <f>MIN(HRCC[[#This Row],[Discharge Date]],$C$21)-MAX(HRCC[[#This Row],[Admit Date]],$C$20)+1</f>
        <v>365</v>
      </c>
      <c r="G51" s="113" t="s">
        <v>94</v>
      </c>
    </row>
    <row r="52" spans="2:7">
      <c r="B52" s="57">
        <v>128</v>
      </c>
      <c r="C52" s="57">
        <v>1</v>
      </c>
      <c r="D52" s="112">
        <v>45336</v>
      </c>
      <c r="E52" s="112"/>
      <c r="F52" s="105">
        <f>MIN(HRCC[[#This Row],[Discharge Date]],$C$21)-MAX(HRCC[[#This Row],[Admit Date]],$C$20)+1</f>
        <v>365</v>
      </c>
      <c r="G52" s="113" t="s">
        <v>94</v>
      </c>
    </row>
    <row r="53" spans="2:7">
      <c r="B53" s="57">
        <v>129</v>
      </c>
      <c r="C53" s="57" t="s">
        <v>216</v>
      </c>
      <c r="D53" s="112">
        <v>45432</v>
      </c>
      <c r="E53" s="112"/>
      <c r="F53" s="105">
        <f>MIN(HRCC[[#This Row],[Discharge Date]],$C$21)-MAX(HRCC[[#This Row],[Admit Date]],$C$20)+1</f>
        <v>365</v>
      </c>
      <c r="G53" s="113" t="s">
        <v>94</v>
      </c>
    </row>
    <row r="54" spans="2:7">
      <c r="B54" s="57">
        <v>130</v>
      </c>
      <c r="C54" s="57">
        <v>1</v>
      </c>
      <c r="D54" s="112">
        <v>45509</v>
      </c>
      <c r="E54" s="112"/>
      <c r="F54" s="105">
        <f>MIN(HRCC[[#This Row],[Discharge Date]],$C$21)-MAX(HRCC[[#This Row],[Admit Date]],$C$20)+1</f>
        <v>365</v>
      </c>
      <c r="G54" s="113" t="s">
        <v>94</v>
      </c>
    </row>
    <row r="55" spans="2:7">
      <c r="B55" s="57">
        <v>131</v>
      </c>
      <c r="C55" s="57" t="s">
        <v>216</v>
      </c>
      <c r="D55" s="112">
        <v>45667</v>
      </c>
      <c r="E55" s="112">
        <v>45818</v>
      </c>
      <c r="F55" s="105">
        <f>MIN(HRCC[[#This Row],[Discharge Date]],$C$21)-MAX(HRCC[[#This Row],[Admit Date]],$C$20)+1</f>
        <v>152</v>
      </c>
      <c r="G55" s="113" t="s">
        <v>94</v>
      </c>
    </row>
    <row r="56" spans="2:7">
      <c r="B56" s="57">
        <v>132</v>
      </c>
      <c r="C56" s="57">
        <v>1</v>
      </c>
      <c r="D56" s="112">
        <v>45828</v>
      </c>
      <c r="E56" s="112"/>
      <c r="F56" s="105">
        <f>MIN(HRCC[[#This Row],[Discharge Date]],$C$21)-MAX(HRCC[[#This Row],[Admit Date]],$C$20)+1</f>
        <v>195</v>
      </c>
      <c r="G56" s="113" t="s">
        <v>94</v>
      </c>
    </row>
    <row r="57" spans="2:7">
      <c r="B57" s="57">
        <v>133</v>
      </c>
      <c r="C57" s="57">
        <v>1</v>
      </c>
      <c r="D57" s="112">
        <v>45731</v>
      </c>
      <c r="E57" s="112">
        <v>45976</v>
      </c>
      <c r="F57" s="105">
        <f>MIN(HRCC[[#This Row],[Discharge Date]],$C$21)-MAX(HRCC[[#This Row],[Admit Date]],$C$20)+1</f>
        <v>246</v>
      </c>
      <c r="G57" s="113" t="s">
        <v>94</v>
      </c>
    </row>
    <row r="58" spans="2:7">
      <c r="B58" s="57">
        <v>134</v>
      </c>
      <c r="C58" s="57">
        <v>2</v>
      </c>
      <c r="D58" s="112">
        <v>45296</v>
      </c>
      <c r="E58" s="112"/>
      <c r="F58" s="105">
        <f>MIN(HRCC[[#This Row],[Discharge Date]],$C$21)-MAX(HRCC[[#This Row],[Admit Date]],$C$20)+1</f>
        <v>365</v>
      </c>
      <c r="G58" s="113" t="s">
        <v>96</v>
      </c>
    </row>
    <row r="59" spans="2:7">
      <c r="B59" s="57">
        <v>135</v>
      </c>
      <c r="C59" s="57">
        <v>2</v>
      </c>
      <c r="D59" s="112">
        <v>45392</v>
      </c>
      <c r="E59" s="112"/>
      <c r="F59" s="105">
        <f>MIN(HRCC[[#This Row],[Discharge Date]],$C$21)-MAX(HRCC[[#This Row],[Admit Date]],$C$20)+1</f>
        <v>365</v>
      </c>
      <c r="G59" s="113" t="s">
        <v>96</v>
      </c>
    </row>
    <row r="60" spans="2:7">
      <c r="B60" s="57">
        <v>136</v>
      </c>
      <c r="C60" s="57">
        <v>2</v>
      </c>
      <c r="D60" s="112">
        <v>45488</v>
      </c>
      <c r="E60" s="112"/>
      <c r="F60" s="105">
        <f>MIN(HRCC[[#This Row],[Discharge Date]],$C$21)-MAX(HRCC[[#This Row],[Admit Date]],$C$20)+1</f>
        <v>365</v>
      </c>
      <c r="G60" s="113" t="s">
        <v>96</v>
      </c>
    </row>
    <row r="61" spans="2:7">
      <c r="B61" s="57">
        <v>137</v>
      </c>
      <c r="C61" s="57">
        <v>2</v>
      </c>
      <c r="D61" s="112">
        <v>45555</v>
      </c>
      <c r="E61" s="112"/>
      <c r="F61" s="105">
        <f>MIN(HRCC[[#This Row],[Discharge Date]],$C$21)-MAX(HRCC[[#This Row],[Admit Date]],$C$20)+1</f>
        <v>365</v>
      </c>
      <c r="G61" s="113" t="s">
        <v>96</v>
      </c>
    </row>
    <row r="62" spans="2:7">
      <c r="B62" s="57">
        <v>138</v>
      </c>
      <c r="C62" s="57">
        <v>2</v>
      </c>
      <c r="D62" s="112">
        <v>45597</v>
      </c>
      <c r="E62" s="112"/>
      <c r="F62" s="105">
        <f>MIN(HRCC[[#This Row],[Discharge Date]],$C$21)-MAX(HRCC[[#This Row],[Admit Date]],$C$20)+1</f>
        <v>365</v>
      </c>
      <c r="G62" s="113" t="s">
        <v>96</v>
      </c>
    </row>
    <row r="63" spans="2:7">
      <c r="B63" s="57">
        <v>139</v>
      </c>
      <c r="C63" s="57">
        <v>2</v>
      </c>
      <c r="D63" s="112">
        <v>45641</v>
      </c>
      <c r="E63" s="112">
        <v>45792</v>
      </c>
      <c r="F63" s="105">
        <f>MIN(HRCC[[#This Row],[Discharge Date]],$C$21)-MAX(HRCC[[#This Row],[Admit Date]],$C$20)+1</f>
        <v>135</v>
      </c>
      <c r="G63" s="113" t="s">
        <v>96</v>
      </c>
    </row>
    <row r="64" spans="2:7">
      <c r="B64" s="57">
        <v>140</v>
      </c>
      <c r="C64" s="57">
        <v>2</v>
      </c>
      <c r="D64" s="112">
        <v>45682</v>
      </c>
      <c r="E64" s="112"/>
      <c r="F64" s="105">
        <f>MIN(HRCC[[#This Row],[Discharge Date]],$C$21)-MAX(HRCC[[#This Row],[Admit Date]],$C$20)+1</f>
        <v>341</v>
      </c>
      <c r="G64" s="113" t="s">
        <v>96</v>
      </c>
    </row>
    <row r="65" spans="2:7">
      <c r="B65" s="57">
        <v>141</v>
      </c>
      <c r="C65" s="57">
        <v>2</v>
      </c>
      <c r="D65" s="112">
        <v>45721</v>
      </c>
      <c r="E65" s="112">
        <v>45935</v>
      </c>
      <c r="F65" s="105">
        <f>MIN(HRCC[[#This Row],[Discharge Date]],$C$21)-MAX(HRCC[[#This Row],[Admit Date]],$C$20)+1</f>
        <v>215</v>
      </c>
      <c r="G65" s="113" t="s">
        <v>96</v>
      </c>
    </row>
    <row r="66" spans="2:7">
      <c r="B66" s="57">
        <v>142</v>
      </c>
      <c r="C66" s="57">
        <v>2</v>
      </c>
      <c r="D66" s="112">
        <v>45809</v>
      </c>
      <c r="E66" s="112"/>
      <c r="F66" s="105">
        <f>MIN(HRCC[[#This Row],[Discharge Date]],$C$21)-MAX(HRCC[[#This Row],[Admit Date]],$C$20)+1</f>
        <v>214</v>
      </c>
      <c r="G66" s="113" t="s">
        <v>96</v>
      </c>
    </row>
    <row r="67" spans="2:7">
      <c r="B67" s="57">
        <v>143</v>
      </c>
      <c r="C67" s="57">
        <v>2</v>
      </c>
      <c r="D67" s="112">
        <v>45884</v>
      </c>
      <c r="E67" s="112"/>
      <c r="F67" s="105">
        <f>MIN(HRCC[[#This Row],[Discharge Date]],$C$21)-MAX(HRCC[[#This Row],[Admit Date]],$C$20)+1</f>
        <v>139</v>
      </c>
      <c r="G67" s="113" t="s">
        <v>96</v>
      </c>
    </row>
    <row r="68" spans="2:7">
      <c r="B68" s="57">
        <v>144</v>
      </c>
      <c r="C68" s="57">
        <v>4</v>
      </c>
      <c r="D68" s="112">
        <v>44977</v>
      </c>
      <c r="E68" s="112"/>
      <c r="F68" s="105">
        <f>MIN(HRCC[[#This Row],[Discharge Date]],$C$21)-MAX(HRCC[[#This Row],[Admit Date]],$C$20)+1</f>
        <v>365</v>
      </c>
      <c r="G68" s="113" t="s">
        <v>97</v>
      </c>
    </row>
    <row r="69" spans="2:7">
      <c r="B69" s="57">
        <v>145</v>
      </c>
      <c r="C69" s="57">
        <v>4</v>
      </c>
      <c r="D69" s="112">
        <v>45051</v>
      </c>
      <c r="E69" s="112"/>
      <c r="F69" s="105">
        <f>MIN(HRCC[[#This Row],[Discharge Date]],$C$21)-MAX(HRCC[[#This Row],[Admit Date]],$C$20)+1</f>
        <v>365</v>
      </c>
      <c r="G69" s="113" t="s">
        <v>97</v>
      </c>
    </row>
    <row r="70" spans="2:7">
      <c r="B70" s="57">
        <v>146</v>
      </c>
      <c r="C70" s="57">
        <v>4</v>
      </c>
      <c r="D70" s="112">
        <v>45514</v>
      </c>
      <c r="E70" s="112"/>
      <c r="F70" s="105">
        <f>MIN(HRCC[[#This Row],[Discharge Date]],$C$21)-MAX(HRCC[[#This Row],[Admit Date]],$C$20)+1</f>
        <v>365</v>
      </c>
      <c r="G70" s="113" t="s">
        <v>97</v>
      </c>
    </row>
    <row r="71" spans="2:7">
      <c r="B71" s="57">
        <v>147</v>
      </c>
      <c r="C71" s="57">
        <v>4</v>
      </c>
      <c r="D71" s="112">
        <v>45580</v>
      </c>
      <c r="E71" s="112"/>
      <c r="F71" s="105">
        <f>MIN(HRCC[[#This Row],[Discharge Date]],$C$21)-MAX(HRCC[[#This Row],[Admit Date]],$C$20)+1</f>
        <v>365</v>
      </c>
      <c r="G71" s="113" t="s">
        <v>97</v>
      </c>
    </row>
    <row r="72" spans="2:7">
      <c r="B72" s="57">
        <v>148</v>
      </c>
      <c r="C72" s="57" t="s">
        <v>216</v>
      </c>
      <c r="D72" s="112">
        <v>45616</v>
      </c>
      <c r="E72" s="112"/>
      <c r="F72" s="105">
        <f>MIN(HRCC[[#This Row],[Discharge Date]],$C$21)-MAX(HRCC[[#This Row],[Admit Date]],$C$20)+1</f>
        <v>365</v>
      </c>
      <c r="G72" s="113" t="s">
        <v>97</v>
      </c>
    </row>
    <row r="73" spans="2:7">
      <c r="B73" s="57">
        <v>149</v>
      </c>
      <c r="C73" s="57">
        <v>1</v>
      </c>
      <c r="D73" s="112">
        <v>45656</v>
      </c>
      <c r="E73" s="112"/>
      <c r="F73" s="105">
        <f>MIN(HRCC[[#This Row],[Discharge Date]],$C$21)-MAX(HRCC[[#This Row],[Admit Date]],$C$20)+1</f>
        <v>365</v>
      </c>
      <c r="G73" s="113" t="s">
        <v>97</v>
      </c>
    </row>
    <row r="74" spans="2:7">
      <c r="B74" s="57">
        <v>150</v>
      </c>
      <c r="C74" s="57">
        <v>2</v>
      </c>
      <c r="D74" s="112">
        <v>45662</v>
      </c>
      <c r="E74" s="112">
        <v>45843</v>
      </c>
      <c r="F74" s="105">
        <f>MIN(HRCC[[#This Row],[Discharge Date]],$C$21)-MAX(HRCC[[#This Row],[Admit Date]],$C$20)+1</f>
        <v>182</v>
      </c>
      <c r="G74" s="113" t="s">
        <v>97</v>
      </c>
    </row>
    <row r="75" spans="2:7">
      <c r="B75" s="57">
        <v>151</v>
      </c>
      <c r="C75" s="57">
        <v>2</v>
      </c>
      <c r="D75" s="112">
        <v>45703</v>
      </c>
      <c r="E75" s="112"/>
      <c r="F75" s="105">
        <f>MIN(HRCC[[#This Row],[Discharge Date]],$C$21)-MAX(HRCC[[#This Row],[Admit Date]],$C$20)+1</f>
        <v>320</v>
      </c>
      <c r="G75" s="113" t="s">
        <v>97</v>
      </c>
    </row>
    <row r="76" spans="2:7">
      <c r="B76" s="57">
        <v>152</v>
      </c>
      <c r="C76" s="57">
        <v>3</v>
      </c>
      <c r="D76" s="112">
        <v>45767</v>
      </c>
      <c r="E76" s="112">
        <v>45981</v>
      </c>
      <c r="F76" s="105">
        <f>MIN(HRCC[[#This Row],[Discharge Date]],$C$21)-MAX(HRCC[[#This Row],[Admit Date]],$C$20)+1</f>
        <v>215</v>
      </c>
      <c r="G76" s="113" t="s">
        <v>97</v>
      </c>
    </row>
    <row r="77" spans="2:7">
      <c r="B77" s="57">
        <v>153</v>
      </c>
      <c r="C77" s="57">
        <v>3</v>
      </c>
      <c r="D77" s="112">
        <v>45818</v>
      </c>
      <c r="E77" s="112"/>
      <c r="F77" s="105">
        <f>MIN(HRCC[[#This Row],[Discharge Date]],$C$21)-MAX(HRCC[[#This Row],[Admit Date]],$C$20)+1</f>
        <v>205</v>
      </c>
      <c r="G77" s="113" t="s">
        <v>97</v>
      </c>
    </row>
    <row r="78" spans="2:7">
      <c r="B78" s="57">
        <v>154</v>
      </c>
      <c r="C78" s="57">
        <v>3</v>
      </c>
      <c r="D78" s="112">
        <v>45905</v>
      </c>
      <c r="E78" s="112"/>
      <c r="F78" s="105">
        <f>MIN(HRCC[[#This Row],[Discharge Date]],$C$21)-MAX(HRCC[[#This Row],[Admit Date]],$C$20)+1</f>
        <v>118</v>
      </c>
      <c r="G78" s="113" t="s">
        <v>97</v>
      </c>
    </row>
    <row r="79" spans="2:7">
      <c r="B79" s="57">
        <v>155</v>
      </c>
      <c r="C79" s="57">
        <v>3</v>
      </c>
      <c r="D79" s="112">
        <v>44941</v>
      </c>
      <c r="E79" s="112"/>
      <c r="F79" s="105">
        <f>MIN(HRCC[[#This Row],[Discharge Date]],$C$21)-MAX(HRCC[[#This Row],[Admit Date]],$C$20)+1</f>
        <v>365</v>
      </c>
      <c r="G79" s="113" t="s">
        <v>98</v>
      </c>
    </row>
    <row r="80" spans="2:7">
      <c r="B80" s="57">
        <v>156</v>
      </c>
      <c r="C80" s="57">
        <v>3</v>
      </c>
      <c r="D80" s="112">
        <v>45005</v>
      </c>
      <c r="E80" s="112"/>
      <c r="F80" s="105">
        <f>MIN(HRCC[[#This Row],[Discharge Date]],$C$21)-MAX(HRCC[[#This Row],[Admit Date]],$C$20)+1</f>
        <v>365</v>
      </c>
      <c r="G80" s="113" t="s">
        <v>98</v>
      </c>
    </row>
    <row r="81" spans="2:7">
      <c r="B81" s="57">
        <v>157</v>
      </c>
      <c r="C81" s="57">
        <v>3</v>
      </c>
      <c r="D81" s="112">
        <v>45453</v>
      </c>
      <c r="E81" s="112"/>
      <c r="F81" s="105">
        <f>MIN(HRCC[[#This Row],[Discharge Date]],$C$21)-MAX(HRCC[[#This Row],[Admit Date]],$C$20)+1</f>
        <v>365</v>
      </c>
      <c r="G81" s="113" t="s">
        <v>98</v>
      </c>
    </row>
    <row r="82" spans="2:7">
      <c r="B82" s="57">
        <v>158</v>
      </c>
      <c r="C82" s="57">
        <v>3</v>
      </c>
      <c r="D82" s="112">
        <v>45509</v>
      </c>
      <c r="E82" s="112"/>
      <c r="F82" s="105">
        <f>MIN(HRCC[[#This Row],[Discharge Date]],$C$21)-MAX(HRCC[[#This Row],[Admit Date]],$C$20)+1</f>
        <v>365</v>
      </c>
      <c r="G82" s="113" t="s">
        <v>98</v>
      </c>
    </row>
    <row r="83" spans="2:7">
      <c r="B83" s="57">
        <v>159</v>
      </c>
      <c r="C83" s="57">
        <v>3</v>
      </c>
      <c r="D83" s="112">
        <v>45550</v>
      </c>
      <c r="E83" s="112"/>
      <c r="F83" s="105">
        <f>MIN(HRCC[[#This Row],[Discharge Date]],$C$21)-MAX(HRCC[[#This Row],[Admit Date]],$C$20)+1</f>
        <v>365</v>
      </c>
      <c r="G83" s="113" t="s">
        <v>98</v>
      </c>
    </row>
    <row r="84" spans="2:7">
      <c r="B84" s="57">
        <v>160</v>
      </c>
      <c r="C84" s="57">
        <v>3</v>
      </c>
      <c r="D84" s="112">
        <v>45590</v>
      </c>
      <c r="E84" s="112"/>
      <c r="F84" s="105">
        <f>MIN(HRCC[[#This Row],[Discharge Date]],$C$21)-MAX(HRCC[[#This Row],[Admit Date]],$C$20)+1</f>
        <v>365</v>
      </c>
      <c r="G84" s="113" t="s">
        <v>98</v>
      </c>
    </row>
    <row r="85" spans="2:7">
      <c r="B85" s="57">
        <v>161</v>
      </c>
      <c r="C85" s="57">
        <v>3</v>
      </c>
      <c r="D85" s="112">
        <v>45611</v>
      </c>
      <c r="E85" s="112"/>
      <c r="F85" s="105">
        <f>MIN(HRCC[[#This Row],[Discharge Date]],$C$21)-MAX(HRCC[[#This Row],[Admit Date]],$C$20)+1</f>
        <v>365</v>
      </c>
      <c r="G85" s="113" t="s">
        <v>98</v>
      </c>
    </row>
    <row r="86" spans="2:7">
      <c r="B86" s="57">
        <v>162</v>
      </c>
      <c r="C86" s="57">
        <v>3</v>
      </c>
      <c r="D86" s="112">
        <v>45631</v>
      </c>
      <c r="E86" s="112">
        <v>45813</v>
      </c>
      <c r="F86" s="105">
        <f>MIN(HRCC[[#This Row],[Discharge Date]],$C$21)-MAX(HRCC[[#This Row],[Admit Date]],$C$20)+1</f>
        <v>156</v>
      </c>
      <c r="G86" s="113" t="s">
        <v>98</v>
      </c>
    </row>
    <row r="87" spans="2:7">
      <c r="B87" s="57">
        <v>163</v>
      </c>
      <c r="C87" s="57">
        <v>3</v>
      </c>
      <c r="D87" s="112">
        <v>45667</v>
      </c>
      <c r="E87" s="112"/>
      <c r="F87" s="105">
        <f>MIN(HRCC[[#This Row],[Discharge Date]],$C$21)-MAX(HRCC[[#This Row],[Admit Date]],$C$20)+1</f>
        <v>356</v>
      </c>
      <c r="G87" s="113" t="s">
        <v>98</v>
      </c>
    </row>
    <row r="88" spans="2:7">
      <c r="B88" s="57">
        <v>164</v>
      </c>
      <c r="C88" s="57">
        <v>3</v>
      </c>
      <c r="D88" s="112">
        <v>45708</v>
      </c>
      <c r="E88" s="112">
        <v>45889</v>
      </c>
      <c r="F88" s="105">
        <f>MIN(HRCC[[#This Row],[Discharge Date]],$C$21)-MAX(HRCC[[#This Row],[Admit Date]],$C$20)+1</f>
        <v>182</v>
      </c>
      <c r="G88" s="113" t="s">
        <v>98</v>
      </c>
    </row>
    <row r="89" spans="2:7">
      <c r="B89" s="57">
        <v>165</v>
      </c>
      <c r="C89" s="57">
        <v>3</v>
      </c>
      <c r="D89" s="112">
        <v>45731</v>
      </c>
      <c r="E89" s="112"/>
      <c r="F89" s="105">
        <f>MIN(HRCC[[#This Row],[Discharge Date]],$C$21)-MAX(HRCC[[#This Row],[Admit Date]],$C$20)+1</f>
        <v>292</v>
      </c>
      <c r="G89" s="113" t="s">
        <v>98</v>
      </c>
    </row>
    <row r="90" spans="2:7">
      <c r="B90" s="57">
        <v>166</v>
      </c>
      <c r="C90" s="57">
        <v>3</v>
      </c>
      <c r="D90" s="112">
        <v>45757</v>
      </c>
      <c r="E90" s="112">
        <v>45940</v>
      </c>
      <c r="F90" s="105">
        <f>MIN(HRCC[[#This Row],[Discharge Date]],$C$21)-MAX(HRCC[[#This Row],[Admit Date]],$C$20)+1</f>
        <v>184</v>
      </c>
      <c r="G90" s="113" t="s">
        <v>98</v>
      </c>
    </row>
    <row r="91" spans="2:7">
      <c r="B91" s="57">
        <v>167</v>
      </c>
      <c r="C91" s="57">
        <v>3</v>
      </c>
      <c r="D91" s="112">
        <v>45802</v>
      </c>
      <c r="E91" s="112"/>
      <c r="F91" s="105">
        <f>MIN(HRCC[[#This Row],[Discharge Date]],$C$21)-MAX(HRCC[[#This Row],[Admit Date]],$C$20)+1</f>
        <v>221</v>
      </c>
      <c r="G91" s="113" t="s">
        <v>98</v>
      </c>
    </row>
    <row r="92" spans="2:7">
      <c r="B92" s="57">
        <v>168</v>
      </c>
      <c r="C92" s="57">
        <v>3</v>
      </c>
      <c r="D92" s="112">
        <v>45839</v>
      </c>
      <c r="E92" s="112"/>
      <c r="F92" s="105">
        <f>MIN(HRCC[[#This Row],[Discharge Date]],$C$21)-MAX(HRCC[[#This Row],[Admit Date]],$C$20)+1</f>
        <v>184</v>
      </c>
      <c r="G92" s="113" t="s">
        <v>98</v>
      </c>
    </row>
    <row r="93" spans="2:7">
      <c r="B93" s="57">
        <v>169</v>
      </c>
      <c r="C93" s="57">
        <v>2</v>
      </c>
      <c r="D93" s="112">
        <v>44927</v>
      </c>
      <c r="E93" s="112"/>
      <c r="F93" s="105">
        <f>MIN(HRCC[[#This Row],[Discharge Date]],$C$21)-MAX(HRCC[[#This Row],[Admit Date]],$C$20)+1</f>
        <v>365</v>
      </c>
      <c r="G93" s="113" t="s">
        <v>99</v>
      </c>
    </row>
    <row r="94" spans="2:7">
      <c r="B94" s="57">
        <v>170</v>
      </c>
      <c r="C94" s="57">
        <v>2</v>
      </c>
      <c r="D94" s="112">
        <v>44972</v>
      </c>
      <c r="E94" s="112"/>
      <c r="F94" s="105">
        <f>MIN(HRCC[[#This Row],[Discharge Date]],$C$21)-MAX(HRCC[[#This Row],[Admit Date]],$C$20)+1</f>
        <v>365</v>
      </c>
      <c r="G94" s="113" t="s">
        <v>99</v>
      </c>
    </row>
    <row r="95" spans="2:7">
      <c r="B95" s="57">
        <v>171</v>
      </c>
      <c r="C95" s="57">
        <v>2</v>
      </c>
      <c r="D95" s="112">
        <v>45005</v>
      </c>
      <c r="E95" s="112"/>
      <c r="F95" s="105">
        <f>MIN(HRCC[[#This Row],[Discharge Date]],$C$21)-MAX(HRCC[[#This Row],[Admit Date]],$C$20)+1</f>
        <v>365</v>
      </c>
      <c r="G95" s="113" t="s">
        <v>99</v>
      </c>
    </row>
    <row r="96" spans="2:7">
      <c r="B96" s="57">
        <v>172</v>
      </c>
      <c r="C96" s="57">
        <v>2</v>
      </c>
      <c r="D96" s="112">
        <v>45026</v>
      </c>
      <c r="E96" s="112"/>
      <c r="F96" s="105">
        <f>MIN(HRCC[[#This Row],[Discharge Date]],$C$21)-MAX(HRCC[[#This Row],[Admit Date]],$C$20)+1</f>
        <v>365</v>
      </c>
      <c r="G96" s="113" t="s">
        <v>99</v>
      </c>
    </row>
    <row r="97" spans="2:7">
      <c r="B97" s="57">
        <v>173</v>
      </c>
      <c r="C97" s="57">
        <v>2</v>
      </c>
      <c r="D97" s="112">
        <v>45071</v>
      </c>
      <c r="E97" s="112"/>
      <c r="F97" s="105">
        <f>MIN(HRCC[[#This Row],[Discharge Date]],$C$21)-MAX(HRCC[[#This Row],[Admit Date]],$C$20)+1</f>
        <v>365</v>
      </c>
      <c r="G97" s="113" t="s">
        <v>99</v>
      </c>
    </row>
    <row r="98" spans="2:7">
      <c r="B98" s="57">
        <v>174</v>
      </c>
      <c r="C98" s="57">
        <v>2</v>
      </c>
      <c r="D98" s="112">
        <v>45107</v>
      </c>
      <c r="E98" s="112"/>
      <c r="F98" s="105">
        <f>MIN(HRCC[[#This Row],[Discharge Date]],$C$21)-MAX(HRCC[[#This Row],[Admit Date]],$C$20)+1</f>
        <v>365</v>
      </c>
      <c r="G98" s="113" t="s">
        <v>99</v>
      </c>
    </row>
    <row r="99" spans="2:7">
      <c r="B99" s="57">
        <v>175</v>
      </c>
      <c r="C99" s="57">
        <v>2</v>
      </c>
      <c r="D99" s="112">
        <v>45143</v>
      </c>
      <c r="E99" s="112"/>
      <c r="F99" s="105">
        <f>MIN(HRCC[[#This Row],[Discharge Date]],$C$21)-MAX(HRCC[[#This Row],[Admit Date]],$C$20)+1</f>
        <v>365</v>
      </c>
      <c r="G99" s="113" t="s">
        <v>99</v>
      </c>
    </row>
    <row r="100" spans="2:7">
      <c r="B100" s="57">
        <v>176</v>
      </c>
      <c r="C100" s="57">
        <v>2</v>
      </c>
      <c r="D100" s="112">
        <v>45181</v>
      </c>
      <c r="E100" s="112"/>
      <c r="F100" s="105">
        <f>MIN(HRCC[[#This Row],[Discharge Date]],$C$21)-MAX(HRCC[[#This Row],[Admit Date]],$C$20)+1</f>
        <v>365</v>
      </c>
      <c r="G100" s="113" t="s">
        <v>99</v>
      </c>
    </row>
    <row r="101" spans="2:7">
      <c r="B101" s="57">
        <v>177</v>
      </c>
      <c r="C101" s="57">
        <v>2</v>
      </c>
      <c r="D101" s="112">
        <v>45219</v>
      </c>
      <c r="E101" s="112"/>
      <c r="F101" s="105">
        <f>MIN(HRCC[[#This Row],[Discharge Date]],$C$21)-MAX(HRCC[[#This Row],[Admit Date]],$C$20)+1</f>
        <v>365</v>
      </c>
      <c r="G101" s="113" t="s">
        <v>99</v>
      </c>
    </row>
    <row r="102" spans="2:7">
      <c r="B102" s="57">
        <v>178</v>
      </c>
      <c r="C102" s="57">
        <v>2</v>
      </c>
      <c r="D102" s="112">
        <v>45245</v>
      </c>
      <c r="E102" s="112"/>
      <c r="F102" s="105">
        <f>MIN(HRCC[[#This Row],[Discharge Date]],$C$21)-MAX(HRCC[[#This Row],[Admit Date]],$C$20)+1</f>
        <v>365</v>
      </c>
      <c r="G102" s="113" t="s">
        <v>99</v>
      </c>
    </row>
    <row r="103" spans="2:7">
      <c r="B103" s="57">
        <v>179</v>
      </c>
      <c r="C103" s="57">
        <v>2</v>
      </c>
      <c r="D103" s="112">
        <v>45261</v>
      </c>
      <c r="E103" s="112"/>
      <c r="F103" s="105">
        <f>MIN(HRCC[[#This Row],[Discharge Date]],$C$21)-MAX(HRCC[[#This Row],[Admit Date]],$C$20)+1</f>
        <v>365</v>
      </c>
      <c r="G103" s="113" t="s">
        <v>99</v>
      </c>
    </row>
    <row r="104" spans="2:7">
      <c r="B104" s="57">
        <v>180</v>
      </c>
      <c r="C104" s="57">
        <v>2</v>
      </c>
      <c r="D104" s="112">
        <v>45301</v>
      </c>
      <c r="E104" s="112"/>
      <c r="F104" s="105">
        <f>MIN(HRCC[[#This Row],[Discharge Date]],$C$21)-MAX(HRCC[[#This Row],[Admit Date]],$C$20)+1</f>
        <v>365</v>
      </c>
      <c r="G104" s="113" t="s">
        <v>99</v>
      </c>
    </row>
    <row r="105" spans="2:7">
      <c r="B105" s="57">
        <v>181</v>
      </c>
      <c r="C105" s="57">
        <v>2</v>
      </c>
      <c r="D105" s="112">
        <v>45316</v>
      </c>
      <c r="E105" s="112"/>
      <c r="F105" s="105">
        <f>MIN(HRCC[[#This Row],[Discharge Date]],$C$21)-MAX(HRCC[[#This Row],[Admit Date]],$C$20)+1</f>
        <v>365</v>
      </c>
      <c r="G105" s="113" t="s">
        <v>99</v>
      </c>
    </row>
    <row r="106" spans="2:7">
      <c r="B106" s="57">
        <v>182</v>
      </c>
      <c r="C106" s="57">
        <v>2</v>
      </c>
      <c r="D106" s="112">
        <v>45327</v>
      </c>
      <c r="E106" s="112"/>
      <c r="F106" s="105">
        <f>MIN(HRCC[[#This Row],[Discharge Date]],$C$21)-MAX(HRCC[[#This Row],[Admit Date]],$C$20)+1</f>
        <v>365</v>
      </c>
      <c r="G106" s="113" t="s">
        <v>99</v>
      </c>
    </row>
    <row r="107" spans="2:7">
      <c r="B107" s="57">
        <v>183</v>
      </c>
      <c r="C107" s="57">
        <v>2</v>
      </c>
      <c r="D107" s="112">
        <v>45342</v>
      </c>
      <c r="E107" s="112"/>
      <c r="F107" s="105">
        <f>MIN(HRCC[[#This Row],[Discharge Date]],$C$21)-MAX(HRCC[[#This Row],[Admit Date]],$C$20)+1</f>
        <v>365</v>
      </c>
      <c r="G107" s="113" t="s">
        <v>99</v>
      </c>
    </row>
    <row r="108" spans="2:7">
      <c r="B108" s="57">
        <v>184</v>
      </c>
      <c r="C108" s="57">
        <v>2</v>
      </c>
      <c r="D108" s="112">
        <v>45352</v>
      </c>
      <c r="E108" s="112"/>
      <c r="F108" s="105">
        <f>MIN(HRCC[[#This Row],[Discharge Date]],$C$21)-MAX(HRCC[[#This Row],[Admit Date]],$C$20)+1</f>
        <v>365</v>
      </c>
      <c r="G108" s="113" t="s">
        <v>99</v>
      </c>
    </row>
    <row r="109" spans="2:7">
      <c r="B109" s="57">
        <v>185</v>
      </c>
      <c r="C109" s="57">
        <v>2</v>
      </c>
      <c r="D109" s="112">
        <v>45366</v>
      </c>
      <c r="E109" s="112"/>
      <c r="F109" s="105">
        <f>MIN(HRCC[[#This Row],[Discharge Date]],$C$21)-MAX(HRCC[[#This Row],[Admit Date]],$C$20)+1</f>
        <v>365</v>
      </c>
      <c r="G109" s="113" t="s">
        <v>99</v>
      </c>
    </row>
    <row r="110" spans="2:7">
      <c r="B110" s="57">
        <v>186</v>
      </c>
      <c r="C110" s="57">
        <v>2</v>
      </c>
      <c r="D110" s="112">
        <v>45387</v>
      </c>
      <c r="E110" s="112"/>
      <c r="F110" s="105">
        <f>MIN(HRCC[[#This Row],[Discharge Date]],$C$21)-MAX(HRCC[[#This Row],[Admit Date]],$C$20)+1</f>
        <v>365</v>
      </c>
      <c r="G110" s="113" t="s">
        <v>99</v>
      </c>
    </row>
    <row r="111" spans="2:7">
      <c r="B111" s="57">
        <v>187</v>
      </c>
      <c r="C111" s="57">
        <v>2</v>
      </c>
      <c r="D111" s="112">
        <v>45407</v>
      </c>
      <c r="E111" s="112"/>
      <c r="F111" s="105">
        <f>MIN(HRCC[[#This Row],[Discharge Date]],$C$21)-MAX(HRCC[[#This Row],[Admit Date]],$C$20)+1</f>
        <v>365</v>
      </c>
      <c r="G111" s="113" t="s">
        <v>99</v>
      </c>
    </row>
    <row r="112" spans="2:7">
      <c r="B112" s="57">
        <v>188</v>
      </c>
      <c r="C112" s="57">
        <v>2</v>
      </c>
      <c r="D112" s="112">
        <v>45422</v>
      </c>
      <c r="E112" s="112"/>
      <c r="F112" s="105">
        <f>MIN(HRCC[[#This Row],[Discharge Date]],$C$21)-MAX(HRCC[[#This Row],[Admit Date]],$C$20)+1</f>
        <v>365</v>
      </c>
      <c r="G112" s="113" t="s">
        <v>99</v>
      </c>
    </row>
    <row r="113" spans="2:7">
      <c r="B113" s="57">
        <v>189</v>
      </c>
      <c r="C113" s="57">
        <v>2</v>
      </c>
      <c r="D113" s="112">
        <v>45442</v>
      </c>
      <c r="E113" s="112"/>
      <c r="F113" s="105">
        <f>MIN(HRCC[[#This Row],[Discharge Date]],$C$21)-MAX(HRCC[[#This Row],[Admit Date]],$C$20)+1</f>
        <v>365</v>
      </c>
      <c r="G113" s="113" t="s">
        <v>99</v>
      </c>
    </row>
    <row r="114" spans="2:7">
      <c r="B114" s="57">
        <v>190</v>
      </c>
      <c r="C114" s="57">
        <v>2</v>
      </c>
      <c r="D114" s="112">
        <v>45455</v>
      </c>
      <c r="E114" s="112"/>
      <c r="F114" s="105">
        <f>MIN(HRCC[[#This Row],[Discharge Date]],$C$21)-MAX(HRCC[[#This Row],[Admit Date]],$C$20)+1</f>
        <v>365</v>
      </c>
      <c r="G114" s="113" t="s">
        <v>99</v>
      </c>
    </row>
    <row r="115" spans="2:7">
      <c r="B115" s="57">
        <v>191</v>
      </c>
      <c r="C115" s="57">
        <v>2</v>
      </c>
      <c r="D115" s="112">
        <v>45468</v>
      </c>
      <c r="E115" s="112"/>
      <c r="F115" s="105">
        <f>MIN(HRCC[[#This Row],[Discharge Date]],$C$21)-MAX(HRCC[[#This Row],[Admit Date]],$C$20)+1</f>
        <v>365</v>
      </c>
      <c r="G115" s="113" t="s">
        <v>99</v>
      </c>
    </row>
    <row r="116" spans="2:7">
      <c r="B116" s="57">
        <v>192</v>
      </c>
      <c r="C116" s="57">
        <v>2</v>
      </c>
      <c r="D116" s="112">
        <v>45478</v>
      </c>
      <c r="E116" s="112"/>
      <c r="F116" s="105">
        <f>MIN(HRCC[[#This Row],[Discharge Date]],$C$21)-MAX(HRCC[[#This Row],[Admit Date]],$C$20)+1</f>
        <v>365</v>
      </c>
      <c r="G116" s="113" t="s">
        <v>99</v>
      </c>
    </row>
    <row r="117" spans="2:7">
      <c r="B117" s="57">
        <v>193</v>
      </c>
      <c r="C117" s="57">
        <v>2</v>
      </c>
      <c r="D117" s="112">
        <v>45493</v>
      </c>
      <c r="E117" s="112"/>
      <c r="F117" s="105">
        <f>MIN(HRCC[[#This Row],[Discharge Date]],$C$21)-MAX(HRCC[[#This Row],[Admit Date]],$C$20)+1</f>
        <v>365</v>
      </c>
      <c r="G117" s="113" t="s">
        <v>99</v>
      </c>
    </row>
    <row r="118" spans="2:7">
      <c r="B118" s="57">
        <v>194</v>
      </c>
      <c r="C118" s="57">
        <v>2</v>
      </c>
      <c r="D118" s="112">
        <v>45505</v>
      </c>
      <c r="E118" s="112"/>
      <c r="F118" s="105">
        <f>MIN(HRCC[[#This Row],[Discharge Date]],$C$21)-MAX(HRCC[[#This Row],[Admit Date]],$C$20)+1</f>
        <v>365</v>
      </c>
      <c r="G118" s="113" t="s">
        <v>99</v>
      </c>
    </row>
    <row r="119" spans="2:7">
      <c r="B119" s="57">
        <v>195</v>
      </c>
      <c r="C119" s="57">
        <v>2</v>
      </c>
      <c r="D119" s="112">
        <v>45519</v>
      </c>
      <c r="E119" s="112"/>
      <c r="F119" s="105">
        <f>MIN(HRCC[[#This Row],[Discharge Date]],$C$21)-MAX(HRCC[[#This Row],[Admit Date]],$C$20)+1</f>
        <v>365</v>
      </c>
      <c r="G119" s="113" t="s">
        <v>99</v>
      </c>
    </row>
    <row r="120" spans="2:7">
      <c r="B120" s="57">
        <v>196</v>
      </c>
      <c r="C120" s="57">
        <v>2</v>
      </c>
      <c r="D120" s="112">
        <v>45534</v>
      </c>
      <c r="E120" s="112"/>
      <c r="F120" s="105">
        <f>MIN(HRCC[[#This Row],[Discharge Date]],$C$21)-MAX(HRCC[[#This Row],[Admit Date]],$C$20)+1</f>
        <v>365</v>
      </c>
      <c r="G120" s="113" t="s">
        <v>99</v>
      </c>
    </row>
    <row r="121" spans="2:7">
      <c r="B121" s="57">
        <v>197</v>
      </c>
      <c r="C121" s="57">
        <v>2</v>
      </c>
      <c r="D121" s="112">
        <v>45545</v>
      </c>
      <c r="E121" s="112"/>
      <c r="F121" s="105">
        <f>MIN(HRCC[[#This Row],[Discharge Date]],$C$21)-MAX(HRCC[[#This Row],[Admit Date]],$C$20)+1</f>
        <v>365</v>
      </c>
      <c r="G121" s="113" t="s">
        <v>99</v>
      </c>
    </row>
    <row r="122" spans="2:7">
      <c r="B122" s="57">
        <v>198</v>
      </c>
      <c r="C122" s="57">
        <v>2</v>
      </c>
      <c r="D122" s="112">
        <v>45560</v>
      </c>
      <c r="E122" s="112"/>
      <c r="F122" s="105">
        <f>MIN(HRCC[[#This Row],[Discharge Date]],$C$21)-MAX(HRCC[[#This Row],[Admit Date]],$C$20)+1</f>
        <v>365</v>
      </c>
      <c r="G122" s="113" t="s">
        <v>99</v>
      </c>
    </row>
    <row r="123" spans="2:7">
      <c r="B123" s="57">
        <v>199</v>
      </c>
      <c r="C123" s="57">
        <v>2</v>
      </c>
      <c r="D123" s="112">
        <v>45570</v>
      </c>
      <c r="E123" s="112"/>
      <c r="F123" s="105">
        <f>MIN(HRCC[[#This Row],[Discharge Date]],$C$21)-MAX(HRCC[[#This Row],[Admit Date]],$C$20)+1</f>
        <v>365</v>
      </c>
      <c r="G123" s="113" t="s">
        <v>99</v>
      </c>
    </row>
    <row r="124" spans="2:7">
      <c r="B124" s="57">
        <v>200</v>
      </c>
      <c r="C124" s="57">
        <v>2</v>
      </c>
      <c r="D124" s="112">
        <v>45585</v>
      </c>
      <c r="E124" s="112"/>
      <c r="F124" s="105">
        <f>MIN(HRCC[[#This Row],[Discharge Date]],$C$21)-MAX(HRCC[[#This Row],[Admit Date]],$C$20)+1</f>
        <v>365</v>
      </c>
      <c r="G124" s="113" t="s">
        <v>99</v>
      </c>
    </row>
    <row r="125" spans="2:7">
      <c r="B125" s="57">
        <v>201</v>
      </c>
      <c r="C125" s="57">
        <v>2</v>
      </c>
      <c r="D125" s="112">
        <v>45597</v>
      </c>
      <c r="E125" s="112"/>
      <c r="F125" s="105">
        <f>MIN(HRCC[[#This Row],[Discharge Date]],$C$21)-MAX(HRCC[[#This Row],[Admit Date]],$C$20)+1</f>
        <v>365</v>
      </c>
      <c r="G125" s="113" t="s">
        <v>99</v>
      </c>
    </row>
    <row r="126" spans="2:7">
      <c r="B126" s="57">
        <v>202</v>
      </c>
      <c r="C126" s="57">
        <v>2</v>
      </c>
      <c r="D126" s="112">
        <v>45611</v>
      </c>
      <c r="E126" s="112"/>
      <c r="F126" s="105">
        <f>MIN(HRCC[[#This Row],[Discharge Date]],$C$21)-MAX(HRCC[[#This Row],[Admit Date]],$C$20)+1</f>
        <v>365</v>
      </c>
      <c r="G126" s="113" t="s">
        <v>99</v>
      </c>
    </row>
    <row r="127" spans="2:7">
      <c r="B127" s="57">
        <v>203</v>
      </c>
      <c r="C127" s="57">
        <v>2</v>
      </c>
      <c r="D127" s="112">
        <v>45627</v>
      </c>
      <c r="E127" s="112"/>
      <c r="F127" s="105">
        <f>MIN(HRCC[[#This Row],[Discharge Date]],$C$21)-MAX(HRCC[[#This Row],[Admit Date]],$C$20)+1</f>
        <v>365</v>
      </c>
      <c r="G127" s="113" t="s">
        <v>99</v>
      </c>
    </row>
    <row r="128" spans="2:7">
      <c r="B128" s="57">
        <v>204</v>
      </c>
      <c r="C128" s="57">
        <v>2</v>
      </c>
      <c r="D128" s="112">
        <v>45636</v>
      </c>
      <c r="E128" s="112">
        <v>45787</v>
      </c>
      <c r="F128" s="105">
        <f>MIN(HRCC[[#This Row],[Discharge Date]],$C$21)-MAX(HRCC[[#This Row],[Admit Date]],$C$20)+1</f>
        <v>130</v>
      </c>
      <c r="G128" s="113" t="s">
        <v>99</v>
      </c>
    </row>
    <row r="129" spans="2:7">
      <c r="B129" s="57">
        <v>205</v>
      </c>
      <c r="C129" s="57">
        <v>2</v>
      </c>
      <c r="D129" s="112">
        <v>45646</v>
      </c>
      <c r="E129" s="112"/>
      <c r="F129" s="105">
        <f>MIN(HRCC[[#This Row],[Discharge Date]],$C$21)-MAX(HRCC[[#This Row],[Admit Date]],$C$20)+1</f>
        <v>365</v>
      </c>
      <c r="G129" s="113" t="s">
        <v>99</v>
      </c>
    </row>
    <row r="130" spans="2:7">
      <c r="B130" s="57">
        <v>206</v>
      </c>
      <c r="C130" s="57">
        <v>2</v>
      </c>
      <c r="D130" s="112">
        <v>45662</v>
      </c>
      <c r="E130" s="112"/>
      <c r="F130" s="105">
        <f>MIN(HRCC[[#This Row],[Discharge Date]],$C$21)-MAX(HRCC[[#This Row],[Admit Date]],$C$20)+1</f>
        <v>361</v>
      </c>
      <c r="G130" s="113" t="s">
        <v>99</v>
      </c>
    </row>
    <row r="131" spans="2:7">
      <c r="B131" s="57">
        <v>207</v>
      </c>
      <c r="C131" s="57">
        <v>2</v>
      </c>
      <c r="D131" s="112">
        <v>45672</v>
      </c>
      <c r="E131" s="112">
        <v>45853</v>
      </c>
      <c r="F131" s="105">
        <f>MIN(HRCC[[#This Row],[Discharge Date]],$C$21)-MAX(HRCC[[#This Row],[Admit Date]],$C$20)+1</f>
        <v>182</v>
      </c>
      <c r="G131" s="113" t="s">
        <v>99</v>
      </c>
    </row>
    <row r="132" spans="2:7">
      <c r="B132" s="57">
        <v>208</v>
      </c>
      <c r="C132" s="57">
        <v>2</v>
      </c>
      <c r="D132" s="112">
        <v>45682</v>
      </c>
      <c r="E132" s="112"/>
      <c r="F132" s="105">
        <f>MIN(HRCC[[#This Row],[Discharge Date]],$C$21)-MAX(HRCC[[#This Row],[Admit Date]],$C$20)+1</f>
        <v>341</v>
      </c>
      <c r="G132" s="113" t="s">
        <v>99</v>
      </c>
    </row>
    <row r="133" spans="2:7">
      <c r="B133" s="57">
        <v>209</v>
      </c>
      <c r="C133" s="57">
        <v>2</v>
      </c>
      <c r="D133" s="112">
        <v>45693</v>
      </c>
      <c r="E133" s="112"/>
      <c r="F133" s="105">
        <f>MIN(HRCC[[#This Row],[Discharge Date]],$C$21)-MAX(HRCC[[#This Row],[Admit Date]],$C$20)+1</f>
        <v>330</v>
      </c>
      <c r="G133" s="113" t="s">
        <v>99</v>
      </c>
    </row>
    <row r="134" spans="2:7">
      <c r="B134" s="57">
        <v>210</v>
      </c>
      <c r="C134" s="57">
        <v>2</v>
      </c>
      <c r="D134" s="112">
        <v>45703</v>
      </c>
      <c r="E134" s="112">
        <v>45884</v>
      </c>
      <c r="F134" s="105">
        <f>MIN(HRCC[[#This Row],[Discharge Date]],$C$21)-MAX(HRCC[[#This Row],[Admit Date]],$C$20)+1</f>
        <v>182</v>
      </c>
      <c r="G134" s="113" t="s">
        <v>99</v>
      </c>
    </row>
    <row r="135" spans="2:7">
      <c r="B135" s="57">
        <v>211</v>
      </c>
      <c r="C135" s="57">
        <v>2</v>
      </c>
      <c r="D135" s="112">
        <v>45713</v>
      </c>
      <c r="E135" s="112"/>
      <c r="F135" s="105">
        <f>MIN(HRCC[[#This Row],[Discharge Date]],$C$21)-MAX(HRCC[[#This Row],[Admit Date]],$C$20)+1</f>
        <v>310</v>
      </c>
      <c r="G135" s="113" t="s">
        <v>99</v>
      </c>
    </row>
    <row r="136" spans="2:7">
      <c r="B136" s="57">
        <v>212</v>
      </c>
      <c r="C136" s="57">
        <v>2</v>
      </c>
      <c r="D136" s="112">
        <v>45721</v>
      </c>
      <c r="E136" s="112"/>
      <c r="F136" s="105">
        <f>MIN(HRCC[[#This Row],[Discharge Date]],$C$21)-MAX(HRCC[[#This Row],[Admit Date]],$C$20)+1</f>
        <v>302</v>
      </c>
      <c r="G136" s="113" t="s">
        <v>99</v>
      </c>
    </row>
    <row r="137" spans="2:7">
      <c r="B137" s="57">
        <v>213</v>
      </c>
      <c r="C137" s="57">
        <v>2</v>
      </c>
      <c r="D137" s="112">
        <v>45731</v>
      </c>
      <c r="E137" s="112">
        <v>45915</v>
      </c>
      <c r="F137" s="105">
        <f>MIN(HRCC[[#This Row],[Discharge Date]],$C$21)-MAX(HRCC[[#This Row],[Admit Date]],$C$20)+1</f>
        <v>185</v>
      </c>
      <c r="G137" s="113" t="s">
        <v>99</v>
      </c>
    </row>
    <row r="138" spans="2:7">
      <c r="B138" s="57">
        <v>214</v>
      </c>
      <c r="C138" s="57">
        <v>2</v>
      </c>
      <c r="D138" s="112">
        <v>45741</v>
      </c>
      <c r="E138" s="112"/>
      <c r="F138" s="105">
        <f>MIN(HRCC[[#This Row],[Discharge Date]],$C$21)-MAX(HRCC[[#This Row],[Admit Date]],$C$20)+1</f>
        <v>282</v>
      </c>
      <c r="G138" s="113" t="s">
        <v>99</v>
      </c>
    </row>
    <row r="139" spans="2:7">
      <c r="B139" s="57">
        <v>215</v>
      </c>
      <c r="C139" s="57">
        <v>2</v>
      </c>
      <c r="D139" s="112">
        <v>45748</v>
      </c>
      <c r="E139" s="112"/>
      <c r="F139" s="105">
        <f>MIN(HRCC[[#This Row],[Discharge Date]],$C$21)-MAX(HRCC[[#This Row],[Admit Date]],$C$20)+1</f>
        <v>275</v>
      </c>
      <c r="G139" s="113" t="s">
        <v>99</v>
      </c>
    </row>
    <row r="140" spans="2:7">
      <c r="B140" s="57">
        <v>216</v>
      </c>
      <c r="C140" s="57">
        <v>2</v>
      </c>
      <c r="D140" s="112">
        <v>45757</v>
      </c>
      <c r="E140" s="112">
        <v>45940</v>
      </c>
      <c r="F140" s="105">
        <f>MIN(HRCC[[#This Row],[Discharge Date]],$C$21)-MAX(HRCC[[#This Row],[Admit Date]],$C$20)+1</f>
        <v>184</v>
      </c>
      <c r="G140" s="113" t="s">
        <v>99</v>
      </c>
    </row>
    <row r="141" spans="2:7">
      <c r="B141" s="57">
        <v>217</v>
      </c>
      <c r="C141" s="57">
        <v>2</v>
      </c>
      <c r="D141" s="112">
        <v>45767</v>
      </c>
      <c r="E141" s="112"/>
      <c r="F141" s="105">
        <f>MIN(HRCC[[#This Row],[Discharge Date]],$C$21)-MAX(HRCC[[#This Row],[Admit Date]],$C$20)+1</f>
        <v>256</v>
      </c>
      <c r="G141" s="113" t="s">
        <v>99</v>
      </c>
    </row>
    <row r="142" spans="2:7">
      <c r="B142" s="57">
        <v>218</v>
      </c>
      <c r="C142" s="57">
        <v>2</v>
      </c>
      <c r="D142" s="112">
        <v>45778</v>
      </c>
      <c r="E142" s="112"/>
      <c r="F142" s="105">
        <f>MIN(HRCC[[#This Row],[Discharge Date]],$C$21)-MAX(HRCC[[#This Row],[Admit Date]],$C$20)+1</f>
        <v>245</v>
      </c>
      <c r="G142" s="113" t="s">
        <v>99</v>
      </c>
    </row>
    <row r="143" spans="2:7">
      <c r="B143" s="57">
        <v>219</v>
      </c>
      <c r="C143" s="57">
        <v>2</v>
      </c>
      <c r="D143" s="112">
        <v>45792</v>
      </c>
      <c r="E143" s="112">
        <v>45976</v>
      </c>
      <c r="F143" s="105">
        <f>MIN(HRCC[[#This Row],[Discharge Date]],$C$21)-MAX(HRCC[[#This Row],[Admit Date]],$C$20)+1</f>
        <v>185</v>
      </c>
      <c r="G143" s="113" t="s">
        <v>99</v>
      </c>
    </row>
    <row r="144" spans="2:7">
      <c r="B144" s="57">
        <v>220</v>
      </c>
      <c r="C144" s="57">
        <v>2</v>
      </c>
      <c r="D144" s="112">
        <v>45802</v>
      </c>
      <c r="E144" s="112"/>
      <c r="F144" s="105">
        <f>MIN(HRCC[[#This Row],[Discharge Date]],$C$21)-MAX(HRCC[[#This Row],[Admit Date]],$C$20)+1</f>
        <v>221</v>
      </c>
      <c r="G144" s="113" t="s">
        <v>99</v>
      </c>
    </row>
    <row r="145" spans="2:7">
      <c r="B145" s="57">
        <v>221</v>
      </c>
      <c r="C145" s="57">
        <v>2</v>
      </c>
      <c r="D145" s="112">
        <v>45813</v>
      </c>
      <c r="E145" s="112"/>
      <c r="F145" s="105">
        <f>MIN(HRCC[[#This Row],[Discharge Date]],$C$21)-MAX(HRCC[[#This Row],[Admit Date]],$C$20)+1</f>
        <v>210</v>
      </c>
      <c r="G145" s="113" t="s">
        <v>99</v>
      </c>
    </row>
    <row r="146" spans="2:7">
      <c r="B146" s="57">
        <v>222</v>
      </c>
      <c r="C146" s="57">
        <v>2</v>
      </c>
      <c r="D146" s="112">
        <v>45823</v>
      </c>
      <c r="E146" s="112">
        <v>46006</v>
      </c>
      <c r="F146" s="105">
        <f>MIN(HRCC[[#This Row],[Discharge Date]],$C$21)-MAX(HRCC[[#This Row],[Admit Date]],$C$20)+1</f>
        <v>184</v>
      </c>
      <c r="G146" s="113" t="s">
        <v>99</v>
      </c>
    </row>
    <row r="147" spans="2:7">
      <c r="B147" s="57">
        <v>223</v>
      </c>
      <c r="C147" s="57">
        <v>2</v>
      </c>
      <c r="D147" s="112">
        <v>45833</v>
      </c>
      <c r="E147" s="112"/>
      <c r="F147" s="105">
        <f>MIN(HRCC[[#This Row],[Discharge Date]],$C$21)-MAX(HRCC[[#This Row],[Admit Date]],$C$20)+1</f>
        <v>190</v>
      </c>
      <c r="G147" s="113" t="s">
        <v>99</v>
      </c>
    </row>
    <row r="148" spans="2:7">
      <c r="B148" s="57">
        <v>224</v>
      </c>
      <c r="C148" s="57">
        <v>2</v>
      </c>
      <c r="D148" s="112">
        <v>45843</v>
      </c>
      <c r="E148" s="112"/>
      <c r="F148" s="105">
        <f>MIN(HRCC[[#This Row],[Discharge Date]],$C$21)-MAX(HRCC[[#This Row],[Admit Date]],$C$20)+1</f>
        <v>180</v>
      </c>
      <c r="G148" s="113" t="s">
        <v>99</v>
      </c>
    </row>
    <row r="149" spans="2:7">
      <c r="B149" s="57">
        <v>225</v>
      </c>
      <c r="C149" s="57">
        <v>2</v>
      </c>
      <c r="D149" s="112">
        <v>45858</v>
      </c>
      <c r="E149" s="112"/>
      <c r="F149" s="105">
        <f>MIN(HRCC[[#This Row],[Discharge Date]],$C$21)-MAX(HRCC[[#This Row],[Admit Date]],$C$20)+1</f>
        <v>165</v>
      </c>
      <c r="G149" s="113" t="s">
        <v>99</v>
      </c>
    </row>
    <row r="150" spans="2:7">
      <c r="B150" s="57">
        <v>226</v>
      </c>
      <c r="C150" s="57">
        <v>2</v>
      </c>
      <c r="D150" s="112">
        <v>45870</v>
      </c>
      <c r="E150" s="112"/>
      <c r="F150" s="105">
        <f>MIN(HRCC[[#This Row],[Discharge Date]],$C$21)-MAX(HRCC[[#This Row],[Admit Date]],$C$20)+1</f>
        <v>153</v>
      </c>
      <c r="G150" s="113" t="s">
        <v>99</v>
      </c>
    </row>
    <row r="151" spans="2:7">
      <c r="B151" s="57">
        <v>227</v>
      </c>
      <c r="C151" s="57">
        <v>2</v>
      </c>
      <c r="D151" s="112">
        <v>45884</v>
      </c>
      <c r="E151" s="112"/>
      <c r="F151" s="105">
        <f>MIN(HRCC[[#This Row],[Discharge Date]],$C$21)-MAX(HRCC[[#This Row],[Admit Date]],$C$20)+1</f>
        <v>139</v>
      </c>
      <c r="G151" s="113" t="s">
        <v>99</v>
      </c>
    </row>
    <row r="152" spans="2:7">
      <c r="B152" s="57">
        <v>228</v>
      </c>
      <c r="C152" s="57">
        <v>2</v>
      </c>
      <c r="D152" s="112">
        <v>45901</v>
      </c>
      <c r="E152" s="112"/>
      <c r="F152" s="105">
        <f>MIN(HRCC[[#This Row],[Discharge Date]],$C$21)-MAX(HRCC[[#This Row],[Admit Date]],$C$20)+1</f>
        <v>122</v>
      </c>
      <c r="G152" s="113" t="s">
        <v>99</v>
      </c>
    </row>
    <row r="153" spans="2:7">
      <c r="B153" s="57">
        <v>229</v>
      </c>
      <c r="C153" s="57">
        <v>2</v>
      </c>
      <c r="D153" s="112">
        <v>45915</v>
      </c>
      <c r="E153" s="112"/>
      <c r="F153" s="105">
        <f>MIN(HRCC[[#This Row],[Discharge Date]],$C$21)-MAX(HRCC[[#This Row],[Admit Date]],$C$20)+1</f>
        <v>108</v>
      </c>
      <c r="G153" s="113" t="s">
        <v>99</v>
      </c>
    </row>
    <row r="154" spans="2:7">
      <c r="B154" s="57">
        <v>230</v>
      </c>
      <c r="C154" s="57">
        <v>2</v>
      </c>
      <c r="D154" s="112">
        <v>45931</v>
      </c>
      <c r="E154" s="112"/>
      <c r="F154" s="105">
        <f>MIN(HRCC[[#This Row],[Discharge Date]],$C$21)-MAX(HRCC[[#This Row],[Admit Date]],$C$20)+1</f>
        <v>92</v>
      </c>
      <c r="G154" s="113" t="s">
        <v>99</v>
      </c>
    </row>
    <row r="155" spans="2:7">
      <c r="B155" s="57">
        <v>231</v>
      </c>
      <c r="C155" s="57">
        <v>2</v>
      </c>
      <c r="D155" s="112">
        <v>45950</v>
      </c>
      <c r="E155" s="112"/>
      <c r="F155" s="105">
        <f>MIN(HRCC[[#This Row],[Discharge Date]],$C$21)-MAX(HRCC[[#This Row],[Admit Date]],$C$20)+1</f>
        <v>73</v>
      </c>
      <c r="G155" s="113" t="s">
        <v>99</v>
      </c>
    </row>
    <row r="156" spans="2:7">
      <c r="B156" s="57">
        <v>232</v>
      </c>
      <c r="C156" s="57">
        <v>2</v>
      </c>
      <c r="D156" s="112">
        <v>45966</v>
      </c>
      <c r="E156" s="112"/>
      <c r="F156" s="105">
        <f>MIN(HRCC[[#This Row],[Discharge Date]],$C$21)-MAX(HRCC[[#This Row],[Admit Date]],$C$20)+1</f>
        <v>57</v>
      </c>
      <c r="G156" s="113" t="s">
        <v>99</v>
      </c>
    </row>
    <row r="157" spans="2:7">
      <c r="B157" s="57">
        <v>233</v>
      </c>
      <c r="C157" s="57">
        <v>2</v>
      </c>
      <c r="D157" s="112">
        <v>45981</v>
      </c>
      <c r="E157" s="112"/>
      <c r="F157" s="105">
        <f>MIN(HRCC[[#This Row],[Discharge Date]],$C$21)-MAX(HRCC[[#This Row],[Admit Date]],$C$20)+1</f>
        <v>42</v>
      </c>
      <c r="G157" s="113" t="s">
        <v>99</v>
      </c>
    </row>
    <row r="158" spans="2:7">
      <c r="B158" s="57">
        <v>234</v>
      </c>
      <c r="C158" s="57">
        <v>2</v>
      </c>
      <c r="D158" s="112">
        <v>45996</v>
      </c>
      <c r="E158" s="112"/>
      <c r="F158" s="105">
        <f>MIN(HRCC[[#This Row],[Discharge Date]],$C$21)-MAX(HRCC[[#This Row],[Admit Date]],$C$20)+1</f>
        <v>27</v>
      </c>
      <c r="G158" s="113" t="s">
        <v>99</v>
      </c>
    </row>
  </sheetData>
  <dataValidations count="1">
    <dataValidation type="list" allowBlank="1" showInputMessage="1" showErrorMessage="1" sqref="C24:C158" xr:uid="{02A8AB32-90E1-467C-A7F0-86C40050FA7E}">
      <formula1>"SRO,Efficiency,1,2,3,4"</formula1>
    </dataValidation>
  </dataValidations>
  <pageMargins left="0.7" right="0.7" top="0.75" bottom="0.75" header="0.3" footer="0.3"/>
  <drawing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A4BAB936-E6F0-4400-9F48-0E330E9B00E5}">
          <x14:formula1>
            <xm:f>OFFSET(_xlfn.ANCHORARRAY('Provider Profile'!$B$21),,1)</xm:f>
          </x14:formula1>
          <xm:sqref>G24:G158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331AF1-145C-4282-BD7D-E49AA6AE34AD}">
  <sheetPr>
    <tabColor theme="4" tint="0.79998168889431442"/>
  </sheetPr>
  <dimension ref="B1:Y19"/>
  <sheetViews>
    <sheetView zoomScale="130" zoomScaleNormal="130" workbookViewId="0">
      <selection activeCell="B19" sqref="B19"/>
    </sheetView>
  </sheetViews>
  <sheetFormatPr defaultColWidth="9.140625" defaultRowHeight="14.25"/>
  <cols>
    <col min="1" max="1" width="1.7109375" style="9" customWidth="1"/>
    <col min="2" max="11" width="11.7109375" style="9" customWidth="1"/>
    <col min="12" max="16384" width="9.140625" style="9"/>
  </cols>
  <sheetData>
    <row r="1" spans="2:25" ht="23.25">
      <c r="B1" s="51" t="s">
        <v>217</v>
      </c>
      <c r="C1" s="61"/>
      <c r="D1" s="61"/>
      <c r="E1" s="61"/>
      <c r="F1" s="61"/>
      <c r="G1" s="61"/>
      <c r="H1" s="61"/>
      <c r="I1" s="61"/>
      <c r="J1" s="61"/>
      <c r="K1" s="61"/>
      <c r="L1" s="61"/>
      <c r="M1" s="61"/>
      <c r="N1" s="61"/>
      <c r="O1" s="61"/>
      <c r="P1" s="61"/>
      <c r="Q1" s="61"/>
      <c r="R1" s="61"/>
      <c r="S1" s="61"/>
      <c r="T1" s="61"/>
      <c r="U1" s="61"/>
      <c r="V1" s="61"/>
      <c r="W1" s="61"/>
      <c r="X1" s="61"/>
      <c r="Y1" s="61"/>
    </row>
    <row r="2" spans="2:25" ht="7.5" customHeight="1"/>
    <row r="3" spans="2:25" ht="15">
      <c r="B3" s="17" t="s">
        <v>218</v>
      </c>
    </row>
    <row r="4" spans="2:25" ht="7.5" customHeight="1"/>
    <row r="6" spans="2:25" ht="15">
      <c r="B6" s="47" t="s">
        <v>74</v>
      </c>
      <c r="C6" s="74"/>
      <c r="D6" s="74"/>
      <c r="E6" s="74"/>
      <c r="F6" s="74"/>
      <c r="G6" s="74"/>
      <c r="H6" s="74"/>
      <c r="I6" s="74"/>
      <c r="J6" s="74"/>
      <c r="K6" s="74"/>
    </row>
    <row r="7" spans="2:25">
      <c r="B7" s="101"/>
      <c r="C7" s="101"/>
      <c r="D7" s="101"/>
      <c r="E7" s="101"/>
      <c r="F7" s="101"/>
      <c r="G7" s="101"/>
      <c r="H7" s="101"/>
      <c r="I7" s="101"/>
      <c r="J7" s="101"/>
      <c r="K7" s="101"/>
    </row>
    <row r="8" spans="2:25">
      <c r="B8" s="101"/>
      <c r="C8" s="101"/>
      <c r="D8" s="101"/>
      <c r="E8" s="101"/>
      <c r="F8" s="101"/>
      <c r="G8" s="101"/>
      <c r="H8" s="101"/>
      <c r="I8" s="101"/>
      <c r="J8" s="101"/>
      <c r="K8" s="101"/>
    </row>
    <row r="9" spans="2:25">
      <c r="B9" s="101"/>
      <c r="C9" s="101"/>
      <c r="D9" s="101"/>
      <c r="E9" s="101"/>
      <c r="F9" s="101"/>
      <c r="G9" s="101"/>
      <c r="H9" s="101"/>
      <c r="I9" s="101"/>
      <c r="J9" s="101"/>
      <c r="K9" s="101"/>
    </row>
    <row r="10" spans="2:25">
      <c r="B10" s="101"/>
      <c r="C10" s="101"/>
      <c r="D10" s="101"/>
      <c r="E10" s="101"/>
      <c r="F10" s="101"/>
      <c r="G10" s="101"/>
      <c r="H10" s="101"/>
      <c r="I10" s="101"/>
      <c r="J10" s="101"/>
      <c r="K10" s="101"/>
    </row>
    <row r="11" spans="2:25">
      <c r="B11" s="101"/>
      <c r="C11" s="101"/>
      <c r="D11" s="101"/>
      <c r="E11" s="101"/>
      <c r="F11" s="101"/>
      <c r="G11" s="101"/>
      <c r="H11" s="101"/>
      <c r="I11" s="101"/>
      <c r="J11" s="101"/>
      <c r="K11" s="101"/>
    </row>
    <row r="12" spans="2:25">
      <c r="B12" s="101"/>
      <c r="C12" s="101"/>
      <c r="D12" s="101"/>
      <c r="E12" s="101"/>
      <c r="F12" s="101"/>
      <c r="G12" s="101"/>
      <c r="H12" s="101"/>
      <c r="I12" s="101"/>
      <c r="J12" s="101"/>
      <c r="K12" s="101"/>
    </row>
    <row r="13" spans="2:25">
      <c r="B13" s="101"/>
      <c r="C13" s="101"/>
      <c r="D13" s="101"/>
      <c r="E13" s="101"/>
      <c r="F13" s="101"/>
      <c r="G13" s="101"/>
      <c r="H13" s="101"/>
      <c r="I13" s="101"/>
      <c r="J13" s="101"/>
      <c r="K13" s="101"/>
    </row>
    <row r="14" spans="2:25">
      <c r="B14" s="101"/>
      <c r="C14" s="101"/>
      <c r="D14" s="101"/>
      <c r="E14" s="101"/>
      <c r="F14" s="101"/>
      <c r="G14" s="101"/>
      <c r="H14" s="101"/>
      <c r="I14" s="101"/>
      <c r="J14" s="101"/>
      <c r="K14" s="101"/>
    </row>
    <row r="15" spans="2:25">
      <c r="B15" s="101"/>
      <c r="C15" s="101"/>
      <c r="D15" s="101"/>
      <c r="E15" s="101"/>
      <c r="F15" s="101"/>
      <c r="G15" s="101"/>
      <c r="H15" s="101"/>
      <c r="I15" s="101"/>
      <c r="J15" s="101"/>
      <c r="K15" s="101"/>
    </row>
    <row r="16" spans="2:25">
      <c r="B16" s="101"/>
      <c r="C16" s="101"/>
      <c r="D16" s="101"/>
      <c r="E16" s="101"/>
      <c r="F16" s="101"/>
      <c r="G16" s="101"/>
      <c r="H16" s="101"/>
      <c r="I16" s="101"/>
      <c r="J16" s="101"/>
      <c r="K16" s="101"/>
    </row>
    <row r="17" spans="2:11">
      <c r="B17" s="101"/>
      <c r="C17" s="101"/>
      <c r="D17" s="101"/>
      <c r="E17" s="101"/>
      <c r="F17" s="101"/>
      <c r="G17" s="101"/>
      <c r="H17" s="101"/>
      <c r="I17" s="101"/>
      <c r="J17" s="101"/>
      <c r="K17" s="101"/>
    </row>
    <row r="19" spans="2:11">
      <c r="B19" s="55" t="s">
        <v>219</v>
      </c>
    </row>
  </sheetData>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1F4EF4-D847-4693-94B6-1398577B6E1F}">
  <sheetPr>
    <tabColor rgb="FFFFCCCC"/>
  </sheetPr>
  <dimension ref="A1:Q152"/>
  <sheetViews>
    <sheetView tabSelected="1" topLeftCell="A94" zoomScaleNormal="115" workbookViewId="0">
      <selection activeCell="E116" sqref="E116"/>
    </sheetView>
  </sheetViews>
  <sheetFormatPr defaultColWidth="15.7109375" defaultRowHeight="14.25" outlineLevelRow="1"/>
  <cols>
    <col min="1" max="1" width="1.7109375" style="9" customWidth="1"/>
    <col min="2" max="3" width="15.7109375" style="9"/>
    <col min="4" max="4" width="21.42578125" style="9" customWidth="1"/>
    <col min="5" max="6" width="16.42578125" style="93" customWidth="1"/>
    <col min="7" max="7" width="15.7109375" style="93"/>
    <col min="8" max="16384" width="15.7109375" style="9"/>
  </cols>
  <sheetData>
    <row r="1" spans="3:15" ht="23.25">
      <c r="C1" s="51" t="s">
        <v>220</v>
      </c>
      <c r="D1" s="61"/>
      <c r="E1" s="226"/>
      <c r="F1" s="226"/>
      <c r="G1" s="226"/>
      <c r="H1" s="61"/>
      <c r="I1" s="61"/>
      <c r="J1" s="61"/>
      <c r="K1" s="61"/>
      <c r="L1" s="61"/>
      <c r="M1" s="61"/>
      <c r="N1" s="61"/>
      <c r="O1" s="61"/>
    </row>
    <row r="3" spans="3:15" ht="15" outlineLevel="1">
      <c r="C3" s="17" t="s">
        <v>221</v>
      </c>
    </row>
    <row r="4" spans="3:15" outlineLevel="1"/>
    <row r="5" spans="3:15" ht="15" outlineLevel="1">
      <c r="C5" s="47" t="s">
        <v>73</v>
      </c>
      <c r="D5" s="74"/>
      <c r="E5" s="182"/>
      <c r="F5" s="182"/>
      <c r="G5" s="182"/>
      <c r="H5" s="74"/>
      <c r="J5" s="47" t="s">
        <v>222</v>
      </c>
      <c r="K5" s="74"/>
      <c r="L5" s="74"/>
      <c r="M5" s="74"/>
      <c r="N5" s="74"/>
      <c r="O5" s="74"/>
    </row>
    <row r="6" spans="3:15" outlineLevel="1">
      <c r="C6" s="101"/>
      <c r="D6" s="101"/>
      <c r="E6" s="101"/>
      <c r="F6" s="101"/>
      <c r="G6" s="101"/>
      <c r="H6" s="101"/>
      <c r="J6" s="55"/>
    </row>
    <row r="7" spans="3:15" outlineLevel="1">
      <c r="C7" s="101"/>
      <c r="D7" s="101"/>
      <c r="E7" s="101"/>
      <c r="F7" s="101"/>
      <c r="G7" s="101"/>
      <c r="H7" s="101"/>
      <c r="J7" s="55"/>
    </row>
    <row r="8" spans="3:15" outlineLevel="1">
      <c r="C8" s="101"/>
      <c r="D8" s="101"/>
      <c r="E8" s="101"/>
      <c r="F8" s="101"/>
      <c r="G8" s="101"/>
      <c r="H8" s="101"/>
      <c r="J8" s="186"/>
      <c r="K8" s="186"/>
      <c r="L8" s="186"/>
      <c r="M8" s="186"/>
      <c r="N8" s="186"/>
      <c r="O8" s="186"/>
    </row>
    <row r="9" spans="3:15" outlineLevel="1">
      <c r="C9" s="101"/>
      <c r="D9" s="101"/>
      <c r="E9" s="101"/>
      <c r="F9" s="101"/>
      <c r="G9" s="101"/>
      <c r="H9" s="101"/>
      <c r="J9" s="186"/>
      <c r="K9" s="186"/>
      <c r="L9" s="186"/>
      <c r="M9" s="186"/>
      <c r="N9" s="186"/>
      <c r="O9" s="186"/>
    </row>
    <row r="10" spans="3:15" outlineLevel="1">
      <c r="C10" s="101"/>
      <c r="D10" s="101"/>
      <c r="E10" s="101"/>
      <c r="F10" s="101"/>
      <c r="G10" s="101"/>
      <c r="H10" s="101"/>
      <c r="J10" s="55"/>
    </row>
    <row r="11" spans="3:15" outlineLevel="1">
      <c r="C11" s="101"/>
      <c r="D11" s="101"/>
      <c r="E11" s="208"/>
      <c r="F11" s="208"/>
      <c r="G11" s="208"/>
      <c r="H11" s="101"/>
      <c r="J11" s="186"/>
      <c r="K11" s="186"/>
      <c r="L11" s="186"/>
      <c r="M11" s="186"/>
      <c r="N11" s="186"/>
      <c r="O11" s="186"/>
    </row>
    <row r="12" spans="3:15" s="21" customFormat="1" outlineLevel="1">
      <c r="C12" s="49"/>
      <c r="D12" s="49"/>
      <c r="E12" s="49"/>
      <c r="F12" s="49"/>
      <c r="G12" s="49"/>
      <c r="H12" s="49"/>
      <c r="I12" s="49"/>
      <c r="J12" s="186"/>
      <c r="K12" s="186"/>
      <c r="L12" s="186"/>
      <c r="M12" s="186"/>
      <c r="N12" s="186"/>
      <c r="O12" s="186"/>
    </row>
    <row r="13" spans="3:15" s="21" customFormat="1" outlineLevel="1">
      <c r="C13" s="49"/>
      <c r="D13" s="49"/>
      <c r="E13" s="49"/>
      <c r="F13" s="49"/>
      <c r="G13" s="49"/>
      <c r="H13" s="49"/>
      <c r="I13" s="49"/>
      <c r="J13" s="34"/>
      <c r="K13" s="76"/>
      <c r="L13" s="76"/>
      <c r="M13" s="76"/>
      <c r="N13" s="76"/>
      <c r="O13" s="76"/>
    </row>
    <row r="14" spans="3:15" outlineLevel="1">
      <c r="C14" s="101"/>
      <c r="D14" s="101"/>
      <c r="E14" s="101"/>
      <c r="F14" s="101"/>
      <c r="G14" s="101"/>
      <c r="H14" s="101"/>
      <c r="I14" s="55"/>
    </row>
    <row r="15" spans="3:15" outlineLevel="1">
      <c r="C15" s="101"/>
      <c r="D15" s="101"/>
      <c r="E15" s="101"/>
      <c r="F15" s="101"/>
      <c r="G15" s="101"/>
      <c r="H15" s="101"/>
    </row>
    <row r="16" spans="3:15" outlineLevel="1">
      <c r="C16" s="101"/>
      <c r="D16" s="101"/>
      <c r="E16" s="101"/>
      <c r="F16" s="101"/>
      <c r="G16" s="101"/>
      <c r="H16" s="101"/>
    </row>
    <row r="17" spans="3:14" outlineLevel="1">
      <c r="C17" s="101"/>
      <c r="D17" s="101"/>
      <c r="E17" s="101"/>
      <c r="F17" s="101"/>
      <c r="G17" s="101"/>
      <c r="H17" s="101"/>
    </row>
    <row r="18" spans="3:14" outlineLevel="1">
      <c r="C18" s="101"/>
      <c r="D18" s="101"/>
      <c r="E18" s="101"/>
      <c r="F18" s="101"/>
      <c r="G18" s="101"/>
      <c r="H18" s="101"/>
    </row>
    <row r="19" spans="3:14" s="21" customFormat="1" ht="15" outlineLevel="1">
      <c r="C19" s="252"/>
      <c r="D19" s="252"/>
      <c r="E19" s="252"/>
      <c r="F19" s="252"/>
      <c r="G19" s="252"/>
      <c r="H19" s="252"/>
    </row>
    <row r="20" spans="3:14" ht="15" outlineLevel="1">
      <c r="C20" s="252"/>
      <c r="D20" s="252"/>
      <c r="E20" s="252"/>
      <c r="F20" s="252"/>
      <c r="G20" s="252"/>
      <c r="H20" s="252"/>
    </row>
    <row r="21" spans="3:14" outlineLevel="1">
      <c r="C21" s="101"/>
      <c r="D21" s="101"/>
      <c r="E21" s="101"/>
      <c r="F21" s="101"/>
      <c r="G21" s="101"/>
      <c r="H21" s="101"/>
    </row>
    <row r="22" spans="3:14" outlineLevel="1">
      <c r="C22" s="101"/>
      <c r="D22" s="101"/>
      <c r="E22" s="101"/>
      <c r="F22" s="101"/>
      <c r="G22" s="101"/>
      <c r="H22" s="101"/>
    </row>
    <row r="23" spans="3:14" outlineLevel="1">
      <c r="C23" s="101"/>
      <c r="D23" s="101"/>
      <c r="E23" s="101"/>
      <c r="F23" s="101"/>
      <c r="G23" s="101"/>
      <c r="H23" s="101"/>
    </row>
    <row r="24" spans="3:14" outlineLevel="1"/>
    <row r="25" spans="3:14" outlineLevel="1"/>
    <row r="26" spans="3:14" ht="15">
      <c r="C26" s="47" t="s">
        <v>223</v>
      </c>
      <c r="D26" s="74"/>
      <c r="E26" s="182"/>
    </row>
    <row r="27" spans="3:14">
      <c r="C27" s="9" t="s">
        <v>224</v>
      </c>
    </row>
    <row r="28" spans="3:14">
      <c r="C28" s="145" t="s">
        <v>225</v>
      </c>
    </row>
    <row r="31" spans="3:14" ht="15">
      <c r="C31" s="82" t="s">
        <v>226</v>
      </c>
      <c r="D31" s="221"/>
      <c r="E31" s="222"/>
    </row>
    <row r="32" spans="3:14" ht="16.5">
      <c r="I32" s="116" t="s">
        <v>227</v>
      </c>
      <c r="J32" s="117"/>
      <c r="K32" s="117"/>
      <c r="N32" s="118" t="s">
        <v>228</v>
      </c>
    </row>
    <row r="33" spans="1:16" ht="16.5">
      <c r="E33" s="119" t="s">
        <v>229</v>
      </c>
      <c r="F33" s="117" t="s">
        <v>230</v>
      </c>
      <c r="I33" s="120" t="s">
        <v>231</v>
      </c>
      <c r="J33" s="121" t="s">
        <v>232</v>
      </c>
      <c r="K33" s="122" t="s">
        <v>233</v>
      </c>
      <c r="L33" s="118" t="s">
        <v>234</v>
      </c>
      <c r="N33" s="185">
        <f>365.25/12</f>
        <v>30.4375</v>
      </c>
    </row>
    <row r="34" spans="1:16">
      <c r="E34" s="124">
        <f>'Provider Profile'!C9</f>
        <v>45658</v>
      </c>
      <c r="F34" s="125">
        <v>46388</v>
      </c>
      <c r="H34" s="126" t="s">
        <v>235</v>
      </c>
      <c r="I34" s="127">
        <f>K34/K35</f>
        <v>0.74999999999999989</v>
      </c>
      <c r="J34" s="128">
        <f>I34</f>
        <v>0.74999999999999989</v>
      </c>
      <c r="K34" s="129">
        <v>0.82499999999999996</v>
      </c>
      <c r="L34" s="130">
        <v>1</v>
      </c>
    </row>
    <row r="35" spans="1:16" ht="16.5">
      <c r="E35" s="131">
        <f>'Provider Profile'!C10</f>
        <v>46022</v>
      </c>
      <c r="F35" s="132">
        <v>46752</v>
      </c>
      <c r="H35" s="133" t="s">
        <v>216</v>
      </c>
      <c r="I35" s="127">
        <v>1</v>
      </c>
      <c r="J35" s="128">
        <f>I35</f>
        <v>1</v>
      </c>
      <c r="K35" s="129">
        <v>1.1000000000000001</v>
      </c>
      <c r="L35" s="134">
        <v>1</v>
      </c>
      <c r="N35" s="118" t="s">
        <v>236</v>
      </c>
    </row>
    <row r="36" spans="1:16">
      <c r="H36" s="133">
        <v>1</v>
      </c>
      <c r="I36" s="127">
        <f ca="1">SUMPRODUCT(_xlfn.ANCHORARRAY('HUD Rates'!N27),_xlfn.ANCHORARRAY('HUD Rates'!L27))/SUMPRODUCT(_xlfn.ANCHORARRAY('HUD Rates'!M27),_xlfn.ANCHORARRAY('HUD Rates'!L27))</f>
        <v>1.0582643500409352</v>
      </c>
      <c r="J36" s="128">
        <f ca="1">I36/H36</f>
        <v>1.0582643500409352</v>
      </c>
      <c r="K36" s="129">
        <v>1.1000000000000001</v>
      </c>
      <c r="L36" s="134">
        <v>1</v>
      </c>
      <c r="N36" s="123" t="s">
        <v>237</v>
      </c>
      <c r="O36" s="210" t="s">
        <v>238</v>
      </c>
    </row>
    <row r="37" spans="1:16" s="21" customFormat="1" ht="16.5">
      <c r="E37" s="188" t="s">
        <v>239</v>
      </c>
      <c r="F37" s="189">
        <v>0.03</v>
      </c>
      <c r="G37" s="90"/>
      <c r="H37" s="190">
        <v>2</v>
      </c>
      <c r="I37" s="191">
        <f ca="1">SUMPRODUCT(_xlfn.ANCHORARRAY('HUD Rates'!O27),_xlfn.ANCHORARRAY('HUD Rates'!L27))/SUMPRODUCT(_xlfn.ANCHORARRAY('HUD Rates'!M27),_xlfn.ANCHORARRAY('HUD Rates'!L27))</f>
        <v>1.3149276812517057</v>
      </c>
      <c r="J37" s="192">
        <f t="shared" ref="J37:J39" ca="1" si="0">I37/H37</f>
        <v>0.65746384062585284</v>
      </c>
      <c r="K37" s="193">
        <v>1.1000000000000001</v>
      </c>
      <c r="L37" s="194">
        <v>2</v>
      </c>
    </row>
    <row r="38" spans="1:16" s="21" customFormat="1" ht="23.25">
      <c r="B38" s="195"/>
      <c r="E38" s="196" t="s">
        <v>240</v>
      </c>
      <c r="F38" s="197">
        <v>0</v>
      </c>
      <c r="G38" s="90"/>
      <c r="H38" s="190">
        <v>3</v>
      </c>
      <c r="I38" s="191">
        <f ca="1">SUMPRODUCT(_xlfn.ANCHORARRAY('HUD Rates'!P27),_xlfn.ANCHORARRAY('HUD Rates'!L27))/SUMPRODUCT(_xlfn.ANCHORARRAY('HUD Rates'!M27),_xlfn.ANCHORARRAY('HUD Rates'!L27))</f>
        <v>1.7840443918857454</v>
      </c>
      <c r="J38" s="192">
        <f t="shared" ca="1" si="0"/>
        <v>0.59468146396191512</v>
      </c>
      <c r="K38" s="193">
        <v>1.1000000000000001</v>
      </c>
      <c r="L38" s="194">
        <v>3</v>
      </c>
      <c r="N38" s="198" t="s">
        <v>241</v>
      </c>
    </row>
    <row r="39" spans="1:16" ht="23.25">
      <c r="B39" s="137"/>
      <c r="E39" s="9"/>
      <c r="F39" s="9"/>
      <c r="H39" s="138">
        <v>4</v>
      </c>
      <c r="I39" s="139">
        <f ca="1">SUMPRODUCT(_xlfn.ANCHORARRAY('HUD Rates'!Q27),_xlfn.ANCHORARRAY('HUD Rates'!L27))/SUMPRODUCT(_xlfn.ANCHORARRAY('HUD Rates'!M27),_xlfn.ANCHORARRAY('HUD Rates'!L27))</f>
        <v>2.0612662603474941</v>
      </c>
      <c r="J39" s="140">
        <f t="shared" ca="1" si="0"/>
        <v>0.51531656508687351</v>
      </c>
      <c r="K39" s="141">
        <v>1.1000000000000001</v>
      </c>
      <c r="L39" s="142">
        <v>4</v>
      </c>
      <c r="N39" s="185">
        <v>28</v>
      </c>
      <c r="O39" s="210" t="s">
        <v>242</v>
      </c>
    </row>
    <row r="40" spans="1:16" ht="23.25">
      <c r="B40" s="143" t="s">
        <v>243</v>
      </c>
      <c r="E40" s="144"/>
      <c r="I40" s="146"/>
      <c r="J40" s="146"/>
      <c r="K40" s="146"/>
      <c r="L40" s="146"/>
      <c r="M40" s="146"/>
    </row>
    <row r="41" spans="1:16" s="151" customFormat="1" ht="30">
      <c r="A41" s="147"/>
      <c r="B41" s="148"/>
      <c r="C41" s="149" t="s">
        <v>244</v>
      </c>
      <c r="D41" s="150"/>
      <c r="E41" s="151" t="str" cm="1">
        <f t="array" aca="1" ref="E41:N41" ca="1">TRANSPOSE(OFFSET(_xlfn.ANCHORARRAY('Provider Profile'!B21),,1))</f>
        <v>Ridgeline Manor</v>
      </c>
      <c r="F41" s="151" t="str">
        <f ca="1"/>
        <v>Noble Residences</v>
      </c>
      <c r="G41" s="151" t="str">
        <f ca="1"/>
        <v>Meadow Lanes</v>
      </c>
      <c r="H41" s="151" t="str">
        <f ca="1"/>
        <v>Smart House</v>
      </c>
      <c r="I41" s="151" t="str">
        <f ca="1"/>
        <v>Perk Place</v>
      </c>
      <c r="J41" s="151" t="str">
        <f ca="1"/>
        <v>Streetside Hill</v>
      </c>
      <c r="K41" s="151" t="str">
        <f ca="1"/>
        <v>Lakeview Terrace</v>
      </c>
      <c r="L41" s="151" t="str">
        <f ca="1"/>
        <v>Brown House</v>
      </c>
      <c r="M41" s="151" t="str">
        <f ca="1"/>
        <v>Constellation Park</v>
      </c>
      <c r="N41" s="151" t="str">
        <f ca="1"/>
        <v>High Rise Apartments</v>
      </c>
      <c r="P41" s="9"/>
    </row>
    <row r="42" spans="1:16" s="151" customFormat="1" ht="18">
      <c r="A42" s="147"/>
      <c r="B42" s="148"/>
      <c r="C42" s="152"/>
      <c r="D42" s="147" t="s">
        <v>245</v>
      </c>
      <c r="E42" s="151" cm="1">
        <f t="array" aca="1" ref="E42:N42" ca="1">TRANSPOSE(OFFSET(_xlfn.ANCHORARRAY('Provider Profile'!B21),,12))</f>
        <v>1</v>
      </c>
      <c r="F42" s="151">
        <f ca="1"/>
        <v>1</v>
      </c>
      <c r="G42" s="151">
        <f ca="1"/>
        <v>1</v>
      </c>
      <c r="H42" s="151">
        <f ca="1"/>
        <v>1</v>
      </c>
      <c r="I42" s="151">
        <f ca="1"/>
        <v>1</v>
      </c>
      <c r="J42" s="151">
        <f ca="1"/>
        <v>1</v>
      </c>
      <c r="K42" s="151">
        <f ca="1"/>
        <v>2</v>
      </c>
      <c r="L42" s="151">
        <f ca="1"/>
        <v>2</v>
      </c>
      <c r="M42" s="151">
        <f ca="1"/>
        <v>2</v>
      </c>
      <c r="N42" s="151">
        <f ca="1"/>
        <v>3</v>
      </c>
      <c r="P42" s="9"/>
    </row>
    <row r="43" spans="1:16" s="153" customFormat="1" ht="23.25">
      <c r="A43" s="105"/>
      <c r="B43" s="137"/>
      <c r="C43" s="105"/>
      <c r="D43" s="105" t="s">
        <v>246</v>
      </c>
      <c r="E43" s="153" cm="1">
        <f t="array" aca="1" ref="E43:N43" ca="1">_xlfn.ANCHORARRAY(E61)/SUM(_xlfn.ANCHORARRAY(E61))</f>
        <v>6.5040650406504072E-2</v>
      </c>
      <c r="F43" s="153">
        <f ca="1"/>
        <v>4.878048780487805E-2</v>
      </c>
      <c r="G43" s="153">
        <f ca="1"/>
        <v>4.878048780487805E-2</v>
      </c>
      <c r="H43" s="153">
        <f ca="1"/>
        <v>4.878048780487805E-2</v>
      </c>
      <c r="I43" s="153">
        <f ca="1"/>
        <v>6.5040650406504072E-2</v>
      </c>
      <c r="J43" s="153">
        <f ca="1"/>
        <v>4.065040650406504E-2</v>
      </c>
      <c r="K43" s="153">
        <f ca="1"/>
        <v>9.7560975609756101E-2</v>
      </c>
      <c r="L43" s="153">
        <f ca="1"/>
        <v>0.10569105691056911</v>
      </c>
      <c r="M43" s="153">
        <f ca="1"/>
        <v>0.14634146341463414</v>
      </c>
      <c r="N43" s="153">
        <f ca="1"/>
        <v>0.33333333333333331</v>
      </c>
      <c r="P43" s="9"/>
    </row>
    <row r="44" spans="1:16" s="155" customFormat="1" ht="23.25">
      <c r="A44" s="93"/>
      <c r="B44" s="154"/>
      <c r="C44" s="93"/>
      <c r="D44" s="93" t="s">
        <v>247</v>
      </c>
      <c r="E44" s="155" cm="1">
        <f t="array" aca="1" ref="E44:N44" ca="1">_xlfn.BYCOL(IF(Sal_Ben[Site Affiliation]=_xlfn.ANCHORARRAY(E41),1,IF(Sal_Ben[Site Affiliation]="None - Distribute Across Sites",_xlfn.ANCHORARRAY(E43),OFFSET('Salary &amp; Benefits'!$N$28,,,COUNTA(_xlfn.ANCHORARRAY('Salary &amp; Benefits'!L28)),COUNTA(_xlfn.ANCHORARRAY('Salary &amp; Benefits'!N27)))))*Sal_Ben[FTEs to County Housing Program]*Sal_Ben[Salary &amp; Benefits]*Sal_Ben[Housing Operations1 %],_xleta.SUM)</f>
        <v>2902.439024390244</v>
      </c>
      <c r="F44" s="155">
        <f ca="1"/>
        <v>2176.8292682926826</v>
      </c>
      <c r="G44" s="155">
        <f ca="1"/>
        <v>30176.829268292684</v>
      </c>
      <c r="H44" s="155">
        <f ca="1"/>
        <v>2176.8292682926826</v>
      </c>
      <c r="I44" s="155">
        <f ca="1"/>
        <v>30902.439024390245</v>
      </c>
      <c r="J44" s="155">
        <f ca="1"/>
        <v>1814.0243902439022</v>
      </c>
      <c r="K44" s="155">
        <f ca="1"/>
        <v>4353.6585365853653</v>
      </c>
      <c r="L44" s="155">
        <f ca="1"/>
        <v>4716.4634146341468</v>
      </c>
      <c r="M44" s="155">
        <f ca="1"/>
        <v>6530.4878048780483</v>
      </c>
      <c r="N44" s="155">
        <f ca="1"/>
        <v>14875</v>
      </c>
    </row>
    <row r="45" spans="1:16" s="155" customFormat="1" ht="23.25">
      <c r="A45" s="105"/>
      <c r="B45" s="137"/>
      <c r="C45" s="105"/>
      <c r="D45" s="105" t="s">
        <v>19</v>
      </c>
      <c r="E45" s="155" cm="1">
        <f t="array" aca="1" ref="E45:N45" ca="1">_xlfn.BYCOL(OFFSET(_xlfn.ANCHORARRAY(Overhead!$E$20),3,,ROW(Overhead!$96:$96)-ROW(Overhead!$22:$22))*IF(Overhead!$B$23:$B$96="Include",1,0),_xleta.SUM)</f>
        <v>49000</v>
      </c>
      <c r="F45" s="155">
        <f ca="1"/>
        <v>35500</v>
      </c>
      <c r="G45" s="155">
        <f ca="1"/>
        <v>35500</v>
      </c>
      <c r="H45" s="155">
        <f ca="1"/>
        <v>35000</v>
      </c>
      <c r="I45" s="155">
        <f ca="1"/>
        <v>50500</v>
      </c>
      <c r="J45" s="155">
        <f ca="1"/>
        <v>29500</v>
      </c>
      <c r="K45" s="155">
        <f ca="1"/>
        <v>62500</v>
      </c>
      <c r="L45" s="155">
        <f ca="1"/>
        <v>68000</v>
      </c>
      <c r="M45" s="155">
        <f ca="1"/>
        <v>95500</v>
      </c>
      <c r="N45" s="155">
        <f ca="1"/>
        <v>500500</v>
      </c>
    </row>
    <row r="46" spans="1:16" s="155" customFormat="1" ht="23.25">
      <c r="A46" s="105"/>
      <c r="B46" s="137"/>
      <c r="C46" s="105"/>
      <c r="D46" s="105" t="s">
        <v>248</v>
      </c>
      <c r="E46" s="155" cm="1">
        <f t="array" aca="1" ref="E46:N46" ca="1">_xlfn.ANCHORARRAY(E44)+_xlfn.ANCHORARRAY(E45)</f>
        <v>51902.439024390245</v>
      </c>
      <c r="F46" s="155">
        <f ca="1"/>
        <v>37676.829268292684</v>
      </c>
      <c r="G46" s="155">
        <f ca="1"/>
        <v>65676.829268292684</v>
      </c>
      <c r="H46" s="155">
        <f ca="1"/>
        <v>37176.829268292684</v>
      </c>
      <c r="I46" s="155">
        <f ca="1"/>
        <v>81402.439024390245</v>
      </c>
      <c r="J46" s="155">
        <f ca="1"/>
        <v>31314.024390243903</v>
      </c>
      <c r="K46" s="155">
        <f ca="1"/>
        <v>66853.658536585368</v>
      </c>
      <c r="L46" s="155">
        <f ca="1"/>
        <v>72716.463414634141</v>
      </c>
      <c r="M46" s="155">
        <f ca="1"/>
        <v>102030.48780487805</v>
      </c>
      <c r="N46" s="155">
        <f ca="1"/>
        <v>515375</v>
      </c>
    </row>
    <row r="47" spans="1:16" s="206" customFormat="1" ht="23.25">
      <c r="A47" s="204"/>
      <c r="B47" s="205"/>
      <c r="C47" s="204"/>
      <c r="D47" s="204" t="s">
        <v>249</v>
      </c>
      <c r="E47" s="206">
        <v>-2516</v>
      </c>
      <c r="F47" s="206">
        <v>-1313</v>
      </c>
      <c r="G47" s="206">
        <v>-18555</v>
      </c>
      <c r="H47" s="206">
        <v>-14023</v>
      </c>
      <c r="I47" s="206">
        <v>-15021</v>
      </c>
      <c r="J47" s="206">
        <v>-11003</v>
      </c>
      <c r="K47" s="206">
        <v>-11002</v>
      </c>
      <c r="L47" s="206">
        <v>-1666</v>
      </c>
      <c r="M47" s="206">
        <v>-1245</v>
      </c>
      <c r="N47" s="206">
        <v>-87415</v>
      </c>
      <c r="O47" s="210"/>
    </row>
    <row r="48" spans="1:16" s="155" customFormat="1" ht="23.25">
      <c r="A48" s="105"/>
      <c r="B48" s="137"/>
      <c r="C48" s="105"/>
      <c r="D48" s="105" t="s">
        <v>250</v>
      </c>
      <c r="E48" s="155" cm="1">
        <f t="array" aca="1" ref="E48:N48" ca="1">_xlfn.ANCHORARRAY(E46)+OFFSET(_xlfn.ANCHORARRAY(E46),1,)</f>
        <v>49386.439024390245</v>
      </c>
      <c r="F48" s="155">
        <f ca="1"/>
        <v>36363.829268292684</v>
      </c>
      <c r="G48" s="155">
        <f ca="1"/>
        <v>47121.829268292684</v>
      </c>
      <c r="H48" s="155">
        <f ca="1"/>
        <v>23153.829268292684</v>
      </c>
      <c r="I48" s="155">
        <f ca="1"/>
        <v>66381.439024390245</v>
      </c>
      <c r="J48" s="155">
        <f ca="1"/>
        <v>20311.024390243903</v>
      </c>
      <c r="K48" s="155">
        <f ca="1"/>
        <v>55851.658536585368</v>
      </c>
      <c r="L48" s="155">
        <f ca="1"/>
        <v>71050.463414634141</v>
      </c>
      <c r="M48" s="155">
        <f ca="1"/>
        <v>100785.48780487805</v>
      </c>
      <c r="N48" s="155">
        <f ca="1"/>
        <v>427960</v>
      </c>
    </row>
    <row r="49" spans="1:14" s="155" customFormat="1" ht="23.25">
      <c r="A49" s="105"/>
      <c r="B49" s="137"/>
      <c r="C49" s="105"/>
      <c r="D49" s="105" t="s">
        <v>251</v>
      </c>
      <c r="E49" s="155" cm="1">
        <f t="array" aca="1" ref="E49:N49" ca="1">_xlfn.ANCHORARRAY(E48)*(1+F37)^((AVERAGE(F34:F35)-AVERAGE(E34:E35))/365.25)</f>
        <v>52391.95314083276</v>
      </c>
      <c r="F49" s="155">
        <f ca="1"/>
        <v>38576.825474392572</v>
      </c>
      <c r="G49" s="155">
        <f ca="1"/>
        <v>49989.525863880473</v>
      </c>
      <c r="H49" s="155">
        <f ca="1"/>
        <v>24562.903542329448</v>
      </c>
      <c r="I49" s="155">
        <f ca="1"/>
        <v>70421.219093551379</v>
      </c>
      <c r="J49" s="155">
        <f ca="1"/>
        <v>21547.093880780329</v>
      </c>
      <c r="K49" s="155">
        <f ca="1"/>
        <v>59250.626987733121</v>
      </c>
      <c r="L49" s="155">
        <f ca="1"/>
        <v>75374.386641149904</v>
      </c>
      <c r="M49" s="155">
        <f ca="1"/>
        <v>106918.99757626506</v>
      </c>
      <c r="N49" s="155">
        <f ca="1"/>
        <v>454004.39288764086</v>
      </c>
    </row>
    <row r="50" spans="1:14" s="155" customFormat="1" ht="23.25">
      <c r="A50" s="105"/>
      <c r="B50" s="137"/>
      <c r="C50" s="105"/>
      <c r="D50" s="105" t="s">
        <v>252</v>
      </c>
      <c r="E50" s="155" cm="1">
        <f t="array" aca="1" ref="E50:N50" ca="1">_xlfn.ANCHORARRAY(E49)*F38</f>
        <v>0</v>
      </c>
      <c r="F50" s="155">
        <f ca="1"/>
        <v>0</v>
      </c>
      <c r="G50" s="155">
        <f ca="1"/>
        <v>0</v>
      </c>
      <c r="H50" s="155">
        <f ca="1"/>
        <v>0</v>
      </c>
      <c r="I50" s="155">
        <f ca="1"/>
        <v>0</v>
      </c>
      <c r="J50" s="155">
        <f ca="1"/>
        <v>0</v>
      </c>
      <c r="K50" s="155">
        <f ca="1"/>
        <v>0</v>
      </c>
      <c r="L50" s="155">
        <f ca="1"/>
        <v>0</v>
      </c>
      <c r="M50" s="155">
        <f ca="1"/>
        <v>0</v>
      </c>
      <c r="N50" s="155">
        <f ca="1"/>
        <v>0</v>
      </c>
    </row>
    <row r="51" spans="1:14" s="155" customFormat="1" ht="23.25">
      <c r="A51" s="105"/>
      <c r="B51" s="137"/>
      <c r="C51" s="105"/>
      <c r="D51" s="105" t="s">
        <v>253</v>
      </c>
      <c r="E51" s="155" cm="1">
        <f t="array" aca="1" ref="E51:N51" ca="1">_xlfn.ANCHORARRAY(E49)+_xlfn.ANCHORARRAY(E50)</f>
        <v>52391.95314083276</v>
      </c>
      <c r="F51" s="155">
        <f ca="1"/>
        <v>38576.825474392572</v>
      </c>
      <c r="G51" s="155">
        <f ca="1"/>
        <v>49989.525863880473</v>
      </c>
      <c r="H51" s="155">
        <f ca="1"/>
        <v>24562.903542329448</v>
      </c>
      <c r="I51" s="155">
        <f ca="1"/>
        <v>70421.219093551379</v>
      </c>
      <c r="J51" s="155">
        <f ca="1"/>
        <v>21547.093880780329</v>
      </c>
      <c r="K51" s="155">
        <f ca="1"/>
        <v>59250.626987733121</v>
      </c>
      <c r="L51" s="155">
        <f ca="1"/>
        <v>75374.386641149904</v>
      </c>
      <c r="M51" s="155">
        <f ca="1"/>
        <v>106918.99757626506</v>
      </c>
      <c r="N51" s="155">
        <f ca="1"/>
        <v>454004.39288764086</v>
      </c>
    </row>
    <row r="52" spans="1:14" s="151" customFormat="1" ht="30">
      <c r="A52" s="147"/>
      <c r="B52" s="148"/>
      <c r="C52" s="149" t="s">
        <v>21</v>
      </c>
      <c r="D52" s="150"/>
      <c r="E52" s="151" t="str" cm="1">
        <f t="array" aca="1" ref="E52:N52" ca="1">_xlfn.ANCHORARRAY($E$41)</f>
        <v>Ridgeline Manor</v>
      </c>
      <c r="F52" s="151" t="str">
        <f ca="1"/>
        <v>Noble Residences</v>
      </c>
      <c r="G52" s="151" t="str">
        <f ca="1"/>
        <v>Meadow Lanes</v>
      </c>
      <c r="H52" s="151" t="str">
        <f ca="1"/>
        <v>Smart House</v>
      </c>
      <c r="I52" s="151" t="str">
        <f ca="1"/>
        <v>Perk Place</v>
      </c>
      <c r="J52" s="151" t="str">
        <f ca="1"/>
        <v>Streetside Hill</v>
      </c>
      <c r="K52" s="151" t="str">
        <f ca="1"/>
        <v>Lakeview Terrace</v>
      </c>
      <c r="L52" s="151" t="str">
        <f ca="1"/>
        <v>Brown House</v>
      </c>
      <c r="M52" s="151" t="str">
        <f ca="1"/>
        <v>Constellation Park</v>
      </c>
      <c r="N52" s="151" t="str">
        <f ca="1"/>
        <v>High Rise Apartments</v>
      </c>
    </row>
    <row r="53" spans="1:14" s="156" customFormat="1" ht="23.25">
      <c r="A53" s="105"/>
      <c r="B53" s="137"/>
      <c r="C53" s="105"/>
      <c r="D53" s="105" t="s">
        <v>254</v>
      </c>
      <c r="E53" s="156" cm="1">
        <f t="array" aca="1" ref="E53:N53" ca="1">_xlfn.BYCOL((HRCC[Site]=_xlfn.ANCHORARRAY(E41))*HRCC[Occupied Bed Days2],_xlfn.LAMBDA(_xlpm.x,SUM(_xlpm.x)))</f>
        <v>2026</v>
      </c>
      <c r="F53" s="156">
        <f ca="1"/>
        <v>1451</v>
      </c>
      <c r="G53" s="156">
        <f ca="1"/>
        <v>1430</v>
      </c>
      <c r="H53" s="156">
        <f ca="1"/>
        <v>1396</v>
      </c>
      <c r="I53" s="156">
        <f ca="1"/>
        <v>2053</v>
      </c>
      <c r="J53" s="156">
        <f ca="1"/>
        <v>1248</v>
      </c>
      <c r="K53" s="156">
        <f ca="1"/>
        <v>2869</v>
      </c>
      <c r="L53" s="156">
        <f ca="1"/>
        <v>3230</v>
      </c>
      <c r="M53" s="156">
        <f ca="1"/>
        <v>4130</v>
      </c>
      <c r="N53" s="156">
        <f ca="1"/>
        <v>18853</v>
      </c>
    </row>
    <row r="54" spans="1:14" s="156" customFormat="1" ht="23.25">
      <c r="A54" s="105"/>
      <c r="B54" s="137"/>
      <c r="C54" s="105"/>
      <c r="D54" s="105" t="s">
        <v>81</v>
      </c>
      <c r="E54" s="156" cm="1">
        <f t="array" aca="1" ref="E54:N54" ca="1">_xlfn.BYCOL(_xlfn.ANCHORARRAY(E55),_xlfn.LAMBDA(_xlpm.x,SUM(_xlpm.x)))</f>
        <v>5</v>
      </c>
      <c r="F54" s="156">
        <f ca="1"/>
        <v>2</v>
      </c>
      <c r="G54" s="156">
        <f ca="1"/>
        <v>6</v>
      </c>
      <c r="H54" s="156">
        <f ca="1"/>
        <v>6</v>
      </c>
      <c r="I54" s="156">
        <f ca="1"/>
        <v>8</v>
      </c>
      <c r="J54" s="156">
        <f ca="1"/>
        <v>4</v>
      </c>
      <c r="K54" s="156">
        <f ca="1"/>
        <v>6</v>
      </c>
      <c r="L54" s="156">
        <f ca="1"/>
        <v>7</v>
      </c>
      <c r="M54" s="156">
        <f ca="1"/>
        <v>6</v>
      </c>
      <c r="N54" s="156">
        <f ca="1"/>
        <v>20.5</v>
      </c>
    </row>
    <row r="55" spans="1:14" s="160" customFormat="1" ht="23.25">
      <c r="A55" s="157"/>
      <c r="B55" s="158"/>
      <c r="C55" s="157"/>
      <c r="D55" s="159" t="s">
        <v>235</v>
      </c>
      <c r="E55" s="160" cm="1">
        <f t="array" aca="1" ref="E55:N60" ca="1">TRANSPOSE(OFFSET(_xlfn.ANCHORARRAY('Provider Profile'!$B$21),,4,,6))</f>
        <v>0</v>
      </c>
      <c r="F55" s="160">
        <f ca="1"/>
        <v>0</v>
      </c>
      <c r="G55" s="160">
        <f ca="1"/>
        <v>0</v>
      </c>
      <c r="H55" s="160">
        <f ca="1"/>
        <v>0</v>
      </c>
      <c r="I55" s="160">
        <f ca="1"/>
        <v>0</v>
      </c>
      <c r="J55" s="160">
        <f ca="1"/>
        <v>0</v>
      </c>
      <c r="K55" s="160">
        <f ca="1"/>
        <v>0</v>
      </c>
      <c r="L55" s="160">
        <f ca="1"/>
        <v>0</v>
      </c>
      <c r="M55" s="160">
        <f ca="1"/>
        <v>0</v>
      </c>
      <c r="N55" s="160">
        <f ca="1"/>
        <v>0</v>
      </c>
    </row>
    <row r="56" spans="1:14" s="160" customFormat="1" ht="23.25">
      <c r="A56" s="157"/>
      <c r="B56" s="158"/>
      <c r="C56" s="157"/>
      <c r="D56" s="159" t="s">
        <v>216</v>
      </c>
      <c r="E56" s="160">
        <f ca="1"/>
        <v>2</v>
      </c>
      <c r="F56" s="160">
        <f ca="1"/>
        <v>0</v>
      </c>
      <c r="G56" s="160">
        <f ca="1"/>
        <v>5</v>
      </c>
      <c r="H56" s="160">
        <f ca="1"/>
        <v>6</v>
      </c>
      <c r="I56" s="160">
        <f ca="1"/>
        <v>4</v>
      </c>
      <c r="J56" s="160">
        <f ca="1"/>
        <v>0</v>
      </c>
      <c r="K56" s="160">
        <f ca="1"/>
        <v>0</v>
      </c>
      <c r="L56" s="160">
        <f ca="1"/>
        <v>3</v>
      </c>
      <c r="M56" s="160">
        <f ca="1"/>
        <v>0</v>
      </c>
      <c r="N56" s="160">
        <f ca="1"/>
        <v>0</v>
      </c>
    </row>
    <row r="57" spans="1:14" s="160" customFormat="1" ht="23.25">
      <c r="A57" s="157"/>
      <c r="B57" s="158"/>
      <c r="C57" s="157"/>
      <c r="D57" s="159">
        <v>1</v>
      </c>
      <c r="E57" s="160">
        <f ca="1"/>
        <v>1</v>
      </c>
      <c r="F57" s="160">
        <f ca="1"/>
        <v>0</v>
      </c>
      <c r="G57" s="160">
        <f ca="1"/>
        <v>1</v>
      </c>
      <c r="H57" s="160">
        <f ca="1"/>
        <v>0</v>
      </c>
      <c r="I57" s="160">
        <f ca="1"/>
        <v>4</v>
      </c>
      <c r="J57" s="160">
        <f ca="1"/>
        <v>3</v>
      </c>
      <c r="K57" s="160">
        <f ca="1"/>
        <v>0</v>
      </c>
      <c r="L57" s="160">
        <f ca="1"/>
        <v>1</v>
      </c>
      <c r="M57" s="160">
        <f ca="1"/>
        <v>0</v>
      </c>
      <c r="N57" s="160">
        <f ca="1"/>
        <v>0</v>
      </c>
    </row>
    <row r="58" spans="1:14" s="160" customFormat="1" ht="23.25">
      <c r="A58" s="157"/>
      <c r="B58" s="158"/>
      <c r="C58" s="157"/>
      <c r="D58" s="159">
        <v>2</v>
      </c>
      <c r="E58" s="160">
        <f ca="1"/>
        <v>1</v>
      </c>
      <c r="F58" s="160">
        <f ca="1"/>
        <v>0</v>
      </c>
      <c r="G58" s="160">
        <f ca="1"/>
        <v>0</v>
      </c>
      <c r="H58" s="160">
        <f ca="1"/>
        <v>0</v>
      </c>
      <c r="I58" s="160">
        <f ca="1"/>
        <v>0</v>
      </c>
      <c r="J58" s="160">
        <f ca="1"/>
        <v>1</v>
      </c>
      <c r="K58" s="160">
        <f ca="1"/>
        <v>6</v>
      </c>
      <c r="L58" s="160">
        <f ca="1"/>
        <v>1</v>
      </c>
      <c r="M58" s="160">
        <f ca="1"/>
        <v>0</v>
      </c>
      <c r="N58" s="160">
        <f ca="1"/>
        <v>20.5</v>
      </c>
    </row>
    <row r="59" spans="1:14" s="160" customFormat="1" ht="23.25">
      <c r="A59" s="157"/>
      <c r="B59" s="158"/>
      <c r="C59" s="157"/>
      <c r="D59" s="159">
        <v>3</v>
      </c>
      <c r="E59" s="160">
        <f ca="1"/>
        <v>1</v>
      </c>
      <c r="F59" s="160">
        <f ca="1"/>
        <v>2</v>
      </c>
      <c r="G59" s="160">
        <f ca="1"/>
        <v>0</v>
      </c>
      <c r="H59" s="160">
        <f ca="1"/>
        <v>0</v>
      </c>
      <c r="I59" s="160">
        <f ca="1"/>
        <v>0</v>
      </c>
      <c r="J59" s="160">
        <f ca="1"/>
        <v>0</v>
      </c>
      <c r="K59" s="160">
        <f ca="1"/>
        <v>0</v>
      </c>
      <c r="L59" s="160">
        <f ca="1"/>
        <v>1</v>
      </c>
      <c r="M59" s="160">
        <f ca="1"/>
        <v>6</v>
      </c>
      <c r="N59" s="160">
        <f ca="1"/>
        <v>0</v>
      </c>
    </row>
    <row r="60" spans="1:14" s="160" customFormat="1" ht="23.25">
      <c r="A60" s="157"/>
      <c r="B60" s="158"/>
      <c r="C60" s="157"/>
      <c r="D60" s="159">
        <v>4</v>
      </c>
      <c r="E60" s="160">
        <f ca="1"/>
        <v>0</v>
      </c>
      <c r="F60" s="160">
        <f ca="1"/>
        <v>0</v>
      </c>
      <c r="G60" s="160">
        <f ca="1"/>
        <v>0</v>
      </c>
      <c r="H60" s="160">
        <f ca="1"/>
        <v>0</v>
      </c>
      <c r="I60" s="160">
        <f ca="1"/>
        <v>0</v>
      </c>
      <c r="J60" s="160">
        <f ca="1"/>
        <v>0</v>
      </c>
      <c r="K60" s="160">
        <f ca="1"/>
        <v>0</v>
      </c>
      <c r="L60" s="160">
        <f ca="1"/>
        <v>1</v>
      </c>
      <c r="M60" s="160">
        <f ca="1"/>
        <v>0</v>
      </c>
      <c r="N60" s="160">
        <f ca="1"/>
        <v>0</v>
      </c>
    </row>
    <row r="61" spans="1:14" s="156" customFormat="1" ht="23.25">
      <c r="A61" s="105"/>
      <c r="B61" s="137"/>
      <c r="C61" s="105"/>
      <c r="D61" s="105" t="s">
        <v>234</v>
      </c>
      <c r="E61" s="156" cm="1">
        <f t="array" aca="1" ref="E61:N61" ca="1">TRANSPOSE(OFFSET(_xlfn.ANCHORARRAY('Provider Profile'!$B$21),,3))</f>
        <v>8</v>
      </c>
      <c r="F61" s="156">
        <f ca="1"/>
        <v>6</v>
      </c>
      <c r="G61" s="156">
        <f ca="1"/>
        <v>6</v>
      </c>
      <c r="H61" s="156">
        <f ca="1"/>
        <v>6</v>
      </c>
      <c r="I61" s="156">
        <f ca="1"/>
        <v>8</v>
      </c>
      <c r="J61" s="156">
        <f ca="1"/>
        <v>5</v>
      </c>
      <c r="K61" s="156">
        <f ca="1"/>
        <v>12</v>
      </c>
      <c r="L61" s="156">
        <f ca="1"/>
        <v>13</v>
      </c>
      <c r="M61" s="156">
        <f ca="1"/>
        <v>18</v>
      </c>
      <c r="N61" s="156">
        <f ca="1"/>
        <v>41</v>
      </c>
    </row>
    <row r="62" spans="1:14" s="160" customFormat="1" ht="23.25">
      <c r="A62" s="157"/>
      <c r="B62" s="158"/>
      <c r="C62" s="157"/>
      <c r="D62" s="159" t="s">
        <v>235</v>
      </c>
      <c r="E62" s="160" cm="1">
        <f t="array" aca="1" ref="E62:N67" ca="1">_xlfn.ANCHORARRAY(E55)*bed_cnt</f>
        <v>0</v>
      </c>
      <c r="F62" s="160">
        <f ca="1"/>
        <v>0</v>
      </c>
      <c r="G62" s="160">
        <f ca="1"/>
        <v>0</v>
      </c>
      <c r="H62" s="160">
        <f ca="1"/>
        <v>0</v>
      </c>
      <c r="I62" s="160">
        <f ca="1"/>
        <v>0</v>
      </c>
      <c r="J62" s="160">
        <f ca="1"/>
        <v>0</v>
      </c>
      <c r="K62" s="160">
        <f ca="1"/>
        <v>0</v>
      </c>
      <c r="L62" s="160">
        <f ca="1"/>
        <v>0</v>
      </c>
      <c r="M62" s="160">
        <f ca="1"/>
        <v>0</v>
      </c>
      <c r="N62" s="160">
        <f ca="1"/>
        <v>0</v>
      </c>
    </row>
    <row r="63" spans="1:14" s="160" customFormat="1" ht="23.25">
      <c r="A63" s="157"/>
      <c r="B63" s="158"/>
      <c r="C63" s="157"/>
      <c r="D63" s="159" t="s">
        <v>216</v>
      </c>
      <c r="E63" s="160">
        <f ca="1"/>
        <v>2</v>
      </c>
      <c r="F63" s="160">
        <f ca="1"/>
        <v>0</v>
      </c>
      <c r="G63" s="160">
        <f ca="1"/>
        <v>5</v>
      </c>
      <c r="H63" s="160">
        <f ca="1"/>
        <v>6</v>
      </c>
      <c r="I63" s="160">
        <f ca="1"/>
        <v>4</v>
      </c>
      <c r="J63" s="160">
        <f ca="1"/>
        <v>0</v>
      </c>
      <c r="K63" s="160">
        <f ca="1"/>
        <v>0</v>
      </c>
      <c r="L63" s="160">
        <f ca="1"/>
        <v>3</v>
      </c>
      <c r="M63" s="160">
        <f ca="1"/>
        <v>0</v>
      </c>
      <c r="N63" s="160">
        <f ca="1"/>
        <v>0</v>
      </c>
    </row>
    <row r="64" spans="1:14" s="160" customFormat="1" ht="23.25">
      <c r="A64" s="157"/>
      <c r="B64" s="158"/>
      <c r="C64" s="157"/>
      <c r="D64" s="159">
        <v>1</v>
      </c>
      <c r="E64" s="160">
        <f ca="1"/>
        <v>1</v>
      </c>
      <c r="F64" s="160">
        <f ca="1"/>
        <v>0</v>
      </c>
      <c r="G64" s="160">
        <f ca="1"/>
        <v>1</v>
      </c>
      <c r="H64" s="160">
        <f ca="1"/>
        <v>0</v>
      </c>
      <c r="I64" s="160">
        <f ca="1"/>
        <v>4</v>
      </c>
      <c r="J64" s="160">
        <f ca="1"/>
        <v>3</v>
      </c>
      <c r="K64" s="160">
        <f ca="1"/>
        <v>0</v>
      </c>
      <c r="L64" s="160">
        <f ca="1"/>
        <v>1</v>
      </c>
      <c r="M64" s="160">
        <f ca="1"/>
        <v>0</v>
      </c>
      <c r="N64" s="160">
        <f ca="1"/>
        <v>0</v>
      </c>
    </row>
    <row r="65" spans="1:16" s="160" customFormat="1" ht="23.25">
      <c r="A65" s="157"/>
      <c r="B65" s="158"/>
      <c r="C65" s="157"/>
      <c r="D65" s="159">
        <v>2</v>
      </c>
      <c r="E65" s="160">
        <f ca="1"/>
        <v>2</v>
      </c>
      <c r="F65" s="160">
        <f ca="1"/>
        <v>0</v>
      </c>
      <c r="G65" s="160">
        <f ca="1"/>
        <v>0</v>
      </c>
      <c r="H65" s="160">
        <f ca="1"/>
        <v>0</v>
      </c>
      <c r="I65" s="160">
        <f ca="1"/>
        <v>0</v>
      </c>
      <c r="J65" s="160">
        <f ca="1"/>
        <v>2</v>
      </c>
      <c r="K65" s="160">
        <f ca="1"/>
        <v>12</v>
      </c>
      <c r="L65" s="160">
        <f ca="1"/>
        <v>2</v>
      </c>
      <c r="M65" s="160">
        <f ca="1"/>
        <v>0</v>
      </c>
      <c r="N65" s="160">
        <f ca="1"/>
        <v>41</v>
      </c>
    </row>
    <row r="66" spans="1:16" s="160" customFormat="1" ht="23.25">
      <c r="A66" s="157"/>
      <c r="B66" s="158"/>
      <c r="C66" s="157"/>
      <c r="D66" s="159">
        <v>3</v>
      </c>
      <c r="E66" s="160">
        <f ca="1"/>
        <v>3</v>
      </c>
      <c r="F66" s="160">
        <f ca="1"/>
        <v>6</v>
      </c>
      <c r="G66" s="160">
        <f ca="1"/>
        <v>0</v>
      </c>
      <c r="H66" s="160">
        <f ca="1"/>
        <v>0</v>
      </c>
      <c r="I66" s="160">
        <f ca="1"/>
        <v>0</v>
      </c>
      <c r="J66" s="160">
        <f ca="1"/>
        <v>0</v>
      </c>
      <c r="K66" s="160">
        <f ca="1"/>
        <v>0</v>
      </c>
      <c r="L66" s="160">
        <f ca="1"/>
        <v>3</v>
      </c>
      <c r="M66" s="160">
        <f ca="1"/>
        <v>18</v>
      </c>
      <c r="N66" s="160">
        <f ca="1"/>
        <v>0</v>
      </c>
    </row>
    <row r="67" spans="1:16" s="160" customFormat="1" ht="23.25">
      <c r="A67" s="157"/>
      <c r="B67" s="158"/>
      <c r="C67" s="157"/>
      <c r="D67" s="159">
        <v>4</v>
      </c>
      <c r="E67" s="160">
        <f ca="1"/>
        <v>0</v>
      </c>
      <c r="F67" s="160">
        <f ca="1"/>
        <v>0</v>
      </c>
      <c r="G67" s="160">
        <f ca="1"/>
        <v>0</v>
      </c>
      <c r="H67" s="160">
        <f ca="1"/>
        <v>0</v>
      </c>
      <c r="I67" s="160">
        <f ca="1"/>
        <v>0</v>
      </c>
      <c r="J67" s="160">
        <f ca="1"/>
        <v>0</v>
      </c>
      <c r="K67" s="160">
        <f ca="1"/>
        <v>0</v>
      </c>
      <c r="L67" s="160">
        <f ca="1"/>
        <v>4</v>
      </c>
      <c r="M67" s="160">
        <f ca="1"/>
        <v>0</v>
      </c>
      <c r="N67" s="160">
        <f ca="1"/>
        <v>0</v>
      </c>
    </row>
    <row r="68" spans="1:16" s="153" customFormat="1" ht="23.25">
      <c r="A68" s="105"/>
      <c r="B68" s="137"/>
      <c r="C68" s="105"/>
      <c r="D68" s="105" t="s">
        <v>255</v>
      </c>
      <c r="E68" s="153" cm="1">
        <f t="array" aca="1" ref="E68:N68" ca="1">_xlfn.ANCHORARRAY(E53)/(_xlfn.ANCHORARRAY(E61)*(E35-E34+1))</f>
        <v>0.69383561643835612</v>
      </c>
      <c r="F68" s="153">
        <f ca="1"/>
        <v>0.66255707762557081</v>
      </c>
      <c r="G68" s="153">
        <f ca="1"/>
        <v>0.65296803652968038</v>
      </c>
      <c r="H68" s="153">
        <f ca="1"/>
        <v>0.63744292237442923</v>
      </c>
      <c r="I68" s="153">
        <f ca="1"/>
        <v>0.70308219178082187</v>
      </c>
      <c r="J68" s="153">
        <f ca="1"/>
        <v>0.68383561643835622</v>
      </c>
      <c r="K68" s="153">
        <f ca="1"/>
        <v>0.65502283105022829</v>
      </c>
      <c r="L68" s="153">
        <f ca="1"/>
        <v>0.68071654373024237</v>
      </c>
      <c r="M68" s="153">
        <f ca="1"/>
        <v>0.62861491628614918</v>
      </c>
      <c r="N68" s="153">
        <f ca="1"/>
        <v>1.2598062145005011</v>
      </c>
    </row>
    <row r="69" spans="1:16" s="200" customFormat="1" ht="23.25">
      <c r="A69" s="199"/>
      <c r="B69" s="195"/>
      <c r="C69" s="199"/>
      <c r="D69" s="199" t="s">
        <v>256</v>
      </c>
      <c r="E69" s="200">
        <v>0</v>
      </c>
      <c r="F69" s="200">
        <v>0</v>
      </c>
      <c r="G69" s="200">
        <v>0.15</v>
      </c>
      <c r="H69" s="200">
        <v>0.04</v>
      </c>
      <c r="M69" s="200">
        <v>0.05</v>
      </c>
      <c r="N69" s="200">
        <v>0.05</v>
      </c>
      <c r="O69" s="201"/>
      <c r="P69" s="202"/>
    </row>
    <row r="70" spans="1:16" s="201" customFormat="1" ht="23.25">
      <c r="A70" s="199"/>
      <c r="B70" s="195"/>
      <c r="C70" s="199"/>
      <c r="D70" s="199" t="s">
        <v>257</v>
      </c>
      <c r="E70" s="201" cm="1">
        <f t="array" aca="1" ref="E70:N70" ca="1">_xlfn.ANCHORARRAY(E68)+OFFSET(_xlfn.ANCHORARRAY(E68),1,)</f>
        <v>0.69383561643835612</v>
      </c>
      <c r="F70" s="201">
        <f ca="1"/>
        <v>0.66255707762557081</v>
      </c>
      <c r="G70" s="201">
        <f ca="1"/>
        <v>0.80296803652968041</v>
      </c>
      <c r="H70" s="201">
        <f ca="1"/>
        <v>0.67744292237442927</v>
      </c>
      <c r="I70" s="201">
        <f ca="1"/>
        <v>0.70308219178082187</v>
      </c>
      <c r="J70" s="201">
        <f ca="1"/>
        <v>0.68383561643835622</v>
      </c>
      <c r="K70" s="201">
        <f ca="1"/>
        <v>0.65502283105022829</v>
      </c>
      <c r="L70" s="201">
        <f ca="1"/>
        <v>0.68071654373024237</v>
      </c>
      <c r="M70" s="201">
        <f ca="1"/>
        <v>0.67861491628614923</v>
      </c>
      <c r="N70" s="201">
        <f ca="1"/>
        <v>1.3098062145005012</v>
      </c>
      <c r="O70" s="203"/>
    </row>
    <row r="71" spans="1:16" s="203" customFormat="1" ht="23.25">
      <c r="A71" s="199"/>
      <c r="B71" s="195"/>
      <c r="C71" s="199"/>
      <c r="D71" s="199" t="s">
        <v>258</v>
      </c>
      <c r="E71" s="203" cm="1">
        <f t="array" aca="1" ref="E71:N71" ca="1">_xlfn.ANCHORARRAY(E61)*(E35-E34+1)*_xlfn.ANCHORARRAY(E70)</f>
        <v>2025.9999999999998</v>
      </c>
      <c r="F71" s="203">
        <f ca="1"/>
        <v>1451</v>
      </c>
      <c r="G71" s="203">
        <f ca="1"/>
        <v>1758.5</v>
      </c>
      <c r="H71" s="203">
        <f ca="1"/>
        <v>1483.6000000000001</v>
      </c>
      <c r="I71" s="203">
        <f ca="1"/>
        <v>2053</v>
      </c>
      <c r="J71" s="203">
        <f ca="1"/>
        <v>1248</v>
      </c>
      <c r="K71" s="203">
        <f ca="1"/>
        <v>2869</v>
      </c>
      <c r="L71" s="203">
        <f ca="1"/>
        <v>3230</v>
      </c>
      <c r="M71" s="203">
        <f ca="1"/>
        <v>4458.5</v>
      </c>
      <c r="N71" s="203">
        <f ca="1"/>
        <v>19601.25</v>
      </c>
    </row>
    <row r="72" spans="1:16" s="151" customFormat="1" ht="30">
      <c r="A72" s="147"/>
      <c r="B72" s="148"/>
      <c r="C72" s="149" t="s">
        <v>259</v>
      </c>
      <c r="D72" s="150"/>
      <c r="E72" s="151" t="str" cm="1">
        <f t="array" aca="1" ref="E72:N72" ca="1">_xlfn.ANCHORARRAY($E$41)</f>
        <v>Ridgeline Manor</v>
      </c>
      <c r="F72" s="151" t="str">
        <f ca="1"/>
        <v>Noble Residences</v>
      </c>
      <c r="G72" s="151" t="str">
        <f ca="1"/>
        <v>Meadow Lanes</v>
      </c>
      <c r="H72" s="151" t="str">
        <f ca="1"/>
        <v>Smart House</v>
      </c>
      <c r="I72" s="151" t="str">
        <f ca="1"/>
        <v>Perk Place</v>
      </c>
      <c r="J72" s="151" t="str">
        <f ca="1"/>
        <v>Streetside Hill</v>
      </c>
      <c r="K72" s="151" t="str">
        <f ca="1"/>
        <v>Lakeview Terrace</v>
      </c>
      <c r="L72" s="151" t="str">
        <f ca="1"/>
        <v>Brown House</v>
      </c>
      <c r="M72" s="151" t="str">
        <f ca="1"/>
        <v>Constellation Park</v>
      </c>
      <c r="N72" s="151" t="str">
        <f ca="1"/>
        <v>High Rise Apartments</v>
      </c>
      <c r="O72" s="161"/>
      <c r="P72" s="161"/>
    </row>
    <row r="73" spans="1:16" s="162" customFormat="1" ht="23.25">
      <c r="A73" s="105"/>
      <c r="B73" s="137"/>
      <c r="C73" s="105"/>
      <c r="D73" s="105" t="s">
        <v>260</v>
      </c>
      <c r="E73" s="162" cm="1">
        <f t="array" aca="1" ref="E73:N73" ca="1">_xlfn.ANCHORARRAY(E51)/_xlfn.ANCHORARRAY(E71)*N33</f>
        <v>787.107637573592</v>
      </c>
      <c r="F73" s="162">
        <f ca="1"/>
        <v>809.22269150711497</v>
      </c>
      <c r="G73" s="162">
        <f ca="1"/>
        <v>865.25800027401874</v>
      </c>
      <c r="H73" s="162">
        <f ca="1"/>
        <v>503.93190655813731</v>
      </c>
      <c r="I73" s="162">
        <f ca="1"/>
        <v>1044.0554584315489</v>
      </c>
      <c r="J73" s="162">
        <f ca="1"/>
        <v>525.51255608673978</v>
      </c>
      <c r="K73" s="162">
        <f ca="1"/>
        <v>628.59566362465205</v>
      </c>
      <c r="L73" s="162">
        <f ca="1"/>
        <v>710.28108154489166</v>
      </c>
      <c r="M73" s="162">
        <f ca="1"/>
        <v>729.91970140799992</v>
      </c>
      <c r="N73" s="162">
        <f ca="1"/>
        <v>704.99374828225598</v>
      </c>
    </row>
    <row r="74" spans="1:16" s="162" customFormat="1" ht="23.25">
      <c r="A74" s="105"/>
      <c r="B74" s="137"/>
      <c r="C74" s="163"/>
      <c r="D74" s="164" t="s">
        <v>235</v>
      </c>
      <c r="E74" s="162" cm="1">
        <f t="array" aca="1" ref="E74:N79" ca="1">_xlfn.ANCHORARRAY(E73)*bed_rel*
_xlfn.BYCOL(_xlfn.ANCHORARRAY(E62),_xleta.SUM)/
_xlfn.BYCOL(_xlfn.ANCHORARRAY(E62)*bed_rel,_xleta.SUM)</f>
        <v>767.00738787023965</v>
      </c>
      <c r="F74" s="162">
        <f ca="1"/>
        <v>1020.5749723337678</v>
      </c>
      <c r="G74" s="162">
        <f ca="1"/>
        <v>642.70239399619049</v>
      </c>
      <c r="H74" s="162">
        <f ca="1"/>
        <v>377.94892991860291</v>
      </c>
      <c r="I74" s="162">
        <f ca="1"/>
        <v>760.87563175069147</v>
      </c>
      <c r="J74" s="162">
        <f ca="1"/>
        <v>438.92976940727448</v>
      </c>
      <c r="K74" s="162">
        <f ca="1"/>
        <v>717.06870946653044</v>
      </c>
      <c r="L74" s="162">
        <f ca="1"/>
        <v>751.23268743400058</v>
      </c>
      <c r="M74" s="162">
        <f ca="1"/>
        <v>920.55967645068426</v>
      </c>
      <c r="N74" s="162">
        <f ca="1"/>
        <v>804.21960652371217</v>
      </c>
      <c r="P74" s="165"/>
    </row>
    <row r="75" spans="1:16" s="162" customFormat="1" ht="23.25">
      <c r="A75" s="105"/>
      <c r="B75" s="137"/>
      <c r="C75" s="163"/>
      <c r="D75" s="159" t="s">
        <v>216</v>
      </c>
      <c r="E75" s="162">
        <f ca="1"/>
        <v>1022.6765171603197</v>
      </c>
      <c r="F75" s="162">
        <f ca="1"/>
        <v>1360.7666297783574</v>
      </c>
      <c r="G75" s="162">
        <f ca="1"/>
        <v>856.93652532825411</v>
      </c>
      <c r="H75" s="162">
        <f ca="1"/>
        <v>503.93190655813731</v>
      </c>
      <c r="I75" s="162">
        <f ca="1"/>
        <v>1014.5008423342556</v>
      </c>
      <c r="J75" s="162">
        <f ca="1"/>
        <v>585.23969254303279</v>
      </c>
      <c r="K75" s="162">
        <f ca="1"/>
        <v>956.09161262204088</v>
      </c>
      <c r="L75" s="162">
        <f ca="1"/>
        <v>1001.6435832453343</v>
      </c>
      <c r="M75" s="162">
        <f ca="1"/>
        <v>1227.4129019342458</v>
      </c>
      <c r="N75" s="162">
        <f ca="1"/>
        <v>1072.2928086982829</v>
      </c>
      <c r="P75" s="165"/>
    </row>
    <row r="76" spans="1:16" s="162" customFormat="1" ht="23.25">
      <c r="A76" s="105"/>
      <c r="B76" s="137"/>
      <c r="C76" s="163"/>
      <c r="D76" s="164">
        <v>1</v>
      </c>
      <c r="E76" s="162">
        <f ca="1"/>
        <v>1082.2620997347931</v>
      </c>
      <c r="F76" s="162">
        <f ca="1"/>
        <v>1440.0508130197873</v>
      </c>
      <c r="G76" s="162">
        <f ca="1"/>
        <v>906.86537500284214</v>
      </c>
      <c r="H76" s="162">
        <f ca="1"/>
        <v>533.29317155863646</v>
      </c>
      <c r="I76" s="162">
        <f ca="1"/>
        <v>1073.6100745288422</v>
      </c>
      <c r="J76" s="162">
        <f ca="1"/>
        <v>619.33830284720921</v>
      </c>
      <c r="K76" s="162">
        <f ca="1"/>
        <v>1011.7976690110536</v>
      </c>
      <c r="L76" s="162">
        <f ca="1"/>
        <v>1060.0036955957971</v>
      </c>
      <c r="M76" s="162">
        <f ca="1"/>
        <v>1298.9273168973027</v>
      </c>
      <c r="N76" s="162">
        <f ca="1"/>
        <v>1134.7692522506572</v>
      </c>
      <c r="P76" s="165"/>
    </row>
    <row r="77" spans="1:16" s="162" customFormat="1" ht="23.25">
      <c r="A77" s="105"/>
      <c r="B77" s="137"/>
      <c r="C77" s="163"/>
      <c r="D77" s="164">
        <v>2</v>
      </c>
      <c r="E77" s="162">
        <f ca="1"/>
        <v>672.3728306900947</v>
      </c>
      <c r="F77" s="162">
        <f ca="1"/>
        <v>894.654854609577</v>
      </c>
      <c r="G77" s="162">
        <f ca="1"/>
        <v>563.40477911488722</v>
      </c>
      <c r="H77" s="162">
        <f ca="1"/>
        <v>331.31700669962134</v>
      </c>
      <c r="I77" s="162">
        <f ca="1"/>
        <v>666.99762011924247</v>
      </c>
      <c r="J77" s="162">
        <f ca="1"/>
        <v>384.77393594603552</v>
      </c>
      <c r="K77" s="162">
        <f ca="1"/>
        <v>628.59566362465205</v>
      </c>
      <c r="L77" s="162">
        <f ca="1"/>
        <v>658.54443717871857</v>
      </c>
      <c r="M77" s="162">
        <f ca="1"/>
        <v>806.97960053941244</v>
      </c>
      <c r="N77" s="162">
        <f ca="1"/>
        <v>704.99374828225598</v>
      </c>
    </row>
    <row r="78" spans="1:16" s="162" customFormat="1" ht="23.25">
      <c r="A78" s="105"/>
      <c r="B78" s="137"/>
      <c r="C78" s="163"/>
      <c r="D78" s="164">
        <v>3</v>
      </c>
      <c r="E78" s="162">
        <f ca="1"/>
        <v>608.16676838437149</v>
      </c>
      <c r="F78" s="162">
        <f ca="1"/>
        <v>809.22269150711486</v>
      </c>
      <c r="G78" s="162">
        <f ca="1"/>
        <v>509.60426740464294</v>
      </c>
      <c r="H78" s="162">
        <f ca="1"/>
        <v>299.67896392911211</v>
      </c>
      <c r="I78" s="162">
        <f ca="1"/>
        <v>603.30484610993119</v>
      </c>
      <c r="J78" s="162">
        <f ca="1"/>
        <v>348.03119713011176</v>
      </c>
      <c r="K78" s="162">
        <f ca="1"/>
        <v>568.56995987578341</v>
      </c>
      <c r="L78" s="162">
        <f ca="1"/>
        <v>595.65887245239378</v>
      </c>
      <c r="M78" s="162">
        <f ca="1"/>
        <v>729.91970140799992</v>
      </c>
      <c r="N78" s="162">
        <f ca="1"/>
        <v>637.67265727252868</v>
      </c>
    </row>
    <row r="79" spans="1:16" s="162" customFormat="1" ht="23.25">
      <c r="A79" s="105"/>
      <c r="B79" s="137"/>
      <c r="C79" s="163"/>
      <c r="D79" s="164">
        <v>4</v>
      </c>
      <c r="E79" s="162">
        <f ca="1"/>
        <v>527.00215001806293</v>
      </c>
      <c r="F79" s="162">
        <f ca="1"/>
        <v>701.22558554222451</v>
      </c>
      <c r="G79" s="162">
        <f ca="1"/>
        <v>441.59358672963646</v>
      </c>
      <c r="H79" s="162">
        <f ca="1"/>
        <v>259.68445912521861</v>
      </c>
      <c r="I79" s="162">
        <f ca="1"/>
        <v>522.78908934942842</v>
      </c>
      <c r="J79" s="162">
        <f ca="1"/>
        <v>301.58370811377353</v>
      </c>
      <c r="K79" s="162">
        <f ca="1"/>
        <v>492.68984572475972</v>
      </c>
      <c r="L79" s="162">
        <f ca="1"/>
        <v>516.16353075929351</v>
      </c>
      <c r="M79" s="162">
        <f ca="1"/>
        <v>632.50620056806713</v>
      </c>
      <c r="N79" s="162">
        <f ca="1"/>
        <v>552.57024694575512</v>
      </c>
    </row>
    <row r="80" spans="1:16" s="105" customFormat="1" ht="23.25">
      <c r="B80" s="137"/>
      <c r="C80" s="166" t="s">
        <v>261</v>
      </c>
      <c r="D80" s="167"/>
      <c r="E80" s="168"/>
      <c r="F80" s="169"/>
      <c r="G80" s="169"/>
      <c r="J80" s="170"/>
      <c r="K80" s="170"/>
      <c r="L80" s="170"/>
    </row>
    <row r="81" spans="1:14" s="151" customFormat="1" ht="18">
      <c r="A81" s="9"/>
      <c r="B81" s="9"/>
      <c r="C81" s="149" t="s">
        <v>262</v>
      </c>
      <c r="D81" s="150"/>
      <c r="E81" s="151" cm="1">
        <f t="array" aca="1" ref="E81:G81" ca="1">TRANSPOSE(_xlfn.UNIQUE(TRANSPOSE(_xlfn.ANCHORARRAY($E$42))))</f>
        <v>1</v>
      </c>
      <c r="F81" s="151">
        <f ca="1"/>
        <v>2</v>
      </c>
      <c r="G81" s="151">
        <f ca="1"/>
        <v>3</v>
      </c>
    </row>
    <row r="82" spans="1:14" s="169" customFormat="1">
      <c r="A82" s="9"/>
      <c r="B82" s="9"/>
      <c r="C82" s="9"/>
      <c r="D82" s="105" t="s">
        <v>234</v>
      </c>
      <c r="E82" s="105" cm="1">
        <f t="array" aca="1" ref="E82:G82" ca="1">SUMIFS(_xlfn.ANCHORARRAY(E61),_xlfn.ANCHORARRAY($E$42),_xlfn.ANCHORARRAY($E$81))</f>
        <v>39</v>
      </c>
      <c r="F82" s="105">
        <f ca="1"/>
        <v>43</v>
      </c>
      <c r="G82" s="105">
        <f ca="1"/>
        <v>41</v>
      </c>
      <c r="I82" s="146"/>
      <c r="J82" s="146"/>
      <c r="K82" s="146"/>
    </row>
    <row r="83" spans="1:14">
      <c r="D83" s="164" t="s">
        <v>235</v>
      </c>
      <c r="E83" s="105" cm="1">
        <f t="array" aca="1" ref="E83:G88" ca="1">MMULT(_xlfn.ANCHORARRAY(E62),N(TRANSPOSE(_xlfn.ANCHORARRAY(E42))=_xlfn.UNIQUE(_xlfn.ANCHORARRAY(E42),1)))</f>
        <v>0</v>
      </c>
      <c r="F83" s="105">
        <f ca="1"/>
        <v>0</v>
      </c>
      <c r="G83" s="105">
        <f ca="1"/>
        <v>0</v>
      </c>
      <c r="H83" s="105"/>
      <c r="I83" s="146"/>
      <c r="J83" s="146"/>
      <c r="K83" s="146"/>
      <c r="L83" s="105"/>
      <c r="M83" s="105"/>
      <c r="N83" s="105"/>
    </row>
    <row r="84" spans="1:14">
      <c r="D84" s="159" t="s">
        <v>216</v>
      </c>
      <c r="E84" s="105">
        <f ca="1"/>
        <v>17</v>
      </c>
      <c r="F84" s="105">
        <f ca="1"/>
        <v>3</v>
      </c>
      <c r="G84" s="105">
        <f ca="1"/>
        <v>0</v>
      </c>
      <c r="H84" s="105"/>
      <c r="I84" s="146"/>
      <c r="J84" s="146"/>
      <c r="K84" s="146"/>
      <c r="L84" s="105"/>
      <c r="M84" s="105"/>
      <c r="N84" s="105"/>
    </row>
    <row r="85" spans="1:14" s="105" customFormat="1">
      <c r="A85" s="9"/>
      <c r="B85" s="9"/>
      <c r="C85" s="9"/>
      <c r="D85" s="164">
        <v>1</v>
      </c>
      <c r="E85" s="105">
        <f ca="1"/>
        <v>9</v>
      </c>
      <c r="F85" s="105">
        <f ca="1"/>
        <v>1</v>
      </c>
      <c r="G85" s="105">
        <f ca="1"/>
        <v>0</v>
      </c>
      <c r="I85" s="146"/>
      <c r="J85" s="146"/>
      <c r="K85" s="146"/>
    </row>
    <row r="86" spans="1:14" s="105" customFormat="1">
      <c r="A86" s="9"/>
      <c r="B86" s="9"/>
      <c r="C86" s="9"/>
      <c r="D86" s="164">
        <v>2</v>
      </c>
      <c r="E86" s="105">
        <f ca="1"/>
        <v>4</v>
      </c>
      <c r="F86" s="105">
        <f ca="1"/>
        <v>14</v>
      </c>
      <c r="G86" s="105">
        <f ca="1"/>
        <v>41</v>
      </c>
      <c r="I86" s="146"/>
      <c r="J86" s="146"/>
      <c r="K86" s="146"/>
    </row>
    <row r="87" spans="1:14" s="105" customFormat="1">
      <c r="A87" s="9"/>
      <c r="B87" s="9"/>
      <c r="C87" s="9"/>
      <c r="D87" s="164">
        <v>3</v>
      </c>
      <c r="E87" s="105">
        <f ca="1"/>
        <v>9</v>
      </c>
      <c r="F87" s="105">
        <f ca="1"/>
        <v>21</v>
      </c>
      <c r="G87" s="105">
        <f ca="1"/>
        <v>0</v>
      </c>
      <c r="I87" s="146"/>
      <c r="J87" s="146"/>
      <c r="K87" s="146"/>
    </row>
    <row r="88" spans="1:14" s="105" customFormat="1">
      <c r="A88" s="9"/>
      <c r="B88" s="9"/>
      <c r="C88" s="9"/>
      <c r="D88" s="164">
        <v>4</v>
      </c>
      <c r="E88" s="105">
        <f ca="1"/>
        <v>0</v>
      </c>
      <c r="F88" s="105">
        <f ca="1"/>
        <v>4</v>
      </c>
      <c r="G88" s="105">
        <f ca="1"/>
        <v>0</v>
      </c>
    </row>
    <row r="89" spans="1:14" s="171" customFormat="1">
      <c r="D89" s="171" t="s">
        <v>254</v>
      </c>
      <c r="E89" s="171" cm="1">
        <f t="array" aca="1" ref="E89:G89" ca="1">SUMIFS(_xlfn.ANCHORARRAY(E71),_xlfn.ANCHORARRAY($E$42),_xlfn.ANCHORARRAY($E$81))</f>
        <v>10020.1</v>
      </c>
      <c r="F89" s="171">
        <f ca="1"/>
        <v>10557.5</v>
      </c>
      <c r="G89" s="171">
        <f ca="1"/>
        <v>19601.25</v>
      </c>
    </row>
    <row r="90" spans="1:14" s="171" customFormat="1" outlineLevel="1">
      <c r="D90" s="171" t="s">
        <v>263</v>
      </c>
      <c r="E90" s="172" cm="1">
        <f t="array" aca="1" ref="E90:G90" ca="1">_xlfn.BYCOL(_xlfn.ANCHORARRAY(E83)*bed_rel,_xleta.SUM)/_xlfn.BYCOL(_xlfn.ANCHORARRAY(E83),_xleta.SUM)</f>
        <v>0.88477865868023253</v>
      </c>
      <c r="F90" s="172">
        <f ca="1"/>
        <v>0.64679849121745558</v>
      </c>
      <c r="G90" s="172">
        <f ca="1"/>
        <v>0.65746384062585284</v>
      </c>
    </row>
    <row r="91" spans="1:14" s="151" customFormat="1" ht="18">
      <c r="A91" s="9"/>
      <c r="B91" s="9"/>
      <c r="C91" s="149" t="s">
        <v>264</v>
      </c>
      <c r="D91" s="150"/>
      <c r="E91" s="151" cm="1">
        <f t="array" aca="1" ref="E91:G91" ca="1">TRANSPOSE(_xlfn.UNIQUE(TRANSPOSE(_xlfn.ANCHORARRAY($E$42))))</f>
        <v>1</v>
      </c>
      <c r="F91" s="151">
        <f ca="1"/>
        <v>2</v>
      </c>
      <c r="G91" s="151">
        <f ca="1"/>
        <v>3</v>
      </c>
    </row>
    <row r="92" spans="1:14" s="162" customFormat="1">
      <c r="A92" s="9"/>
      <c r="B92" s="9"/>
      <c r="C92" s="9"/>
      <c r="D92" s="105" t="s">
        <v>260</v>
      </c>
      <c r="E92" s="162" cm="1">
        <f t="array" aca="1" ref="E92:G92" ca="1">SUMIFS(_xlfn.ANCHORARRAY(E51),_xlfn.ANCHORARRAY(E42),_xlfn.ANCHORARRAY(E81))/(SUMIFS(_xlfn.ANCHORARRAY(E71),_xlfn.ANCHORARRAY(E42),_xlfn.ANCHORARRAY(E81))/N33)</f>
        <v>782.16158474552708</v>
      </c>
      <c r="F92" s="162">
        <f ca="1"/>
        <v>696.37658925471885</v>
      </c>
      <c r="G92" s="162">
        <f ca="1"/>
        <v>704.99374828225586</v>
      </c>
    </row>
    <row r="93" spans="1:14" s="162" customFormat="1">
      <c r="A93" s="9"/>
      <c r="B93" s="9"/>
      <c r="C93" s="9"/>
      <c r="D93" s="164" t="s">
        <v>235</v>
      </c>
      <c r="E93" s="162" cm="1">
        <f t="array" aca="1" ref="E93:G98" ca="1">_xlfn.ANCHORARRAY(E92)*
bed_rel
/_xlfn.BYCOL(_xlfn.ANCHORARRAY(E83)/_xlfn.ANCHORARRAY(E82)*bed_rel,_xleta.SUM)</f>
        <v>663.01462270142281</v>
      </c>
      <c r="F93" s="162">
        <f ca="1"/>
        <v>807.4886522353471</v>
      </c>
      <c r="G93" s="162">
        <f ca="1"/>
        <v>804.21960652371195</v>
      </c>
    </row>
    <row r="94" spans="1:14" s="162" customFormat="1">
      <c r="A94" s="9"/>
      <c r="B94" s="9"/>
      <c r="C94" s="9"/>
      <c r="D94" s="159" t="s">
        <v>216</v>
      </c>
      <c r="E94" s="162">
        <f ca="1"/>
        <v>884.01949693523045</v>
      </c>
      <c r="F94" s="162">
        <f ca="1"/>
        <v>1076.6515363137962</v>
      </c>
      <c r="G94" s="162">
        <f ca="1"/>
        <v>1072.2928086982827</v>
      </c>
    </row>
    <row r="95" spans="1:14" s="162" customFormat="1">
      <c r="A95" s="9"/>
      <c r="B95" s="9"/>
      <c r="C95" s="9"/>
      <c r="D95" s="164">
        <v>1</v>
      </c>
      <c r="E95" s="162">
        <f ca="1"/>
        <v>935.52631834767624</v>
      </c>
      <c r="F95" s="162">
        <f ca="1"/>
        <v>1139.381938297694</v>
      </c>
      <c r="G95" s="162">
        <f ca="1"/>
        <v>1134.769252250657</v>
      </c>
    </row>
    <row r="96" spans="1:14" s="162" customFormat="1">
      <c r="A96" s="9"/>
      <c r="B96" s="9"/>
      <c r="C96" s="9"/>
      <c r="D96" s="164">
        <v>2</v>
      </c>
      <c r="E96" s="162">
        <f ca="1"/>
        <v>581.21085364317094</v>
      </c>
      <c r="F96" s="162">
        <f ca="1"/>
        <v>707.85945408059331</v>
      </c>
      <c r="G96" s="162">
        <f ca="1"/>
        <v>704.99374828225586</v>
      </c>
    </row>
    <row r="97" spans="1:14" s="162" customFormat="1">
      <c r="A97" s="9"/>
      <c r="B97" s="9"/>
      <c r="C97" s="9"/>
      <c r="D97" s="164">
        <v>3</v>
      </c>
      <c r="E97" s="162">
        <f ca="1"/>
        <v>525.71000860831862</v>
      </c>
      <c r="F97" s="162">
        <f ca="1"/>
        <v>640.26471179193334</v>
      </c>
      <c r="G97" s="162">
        <f ca="1"/>
        <v>637.67265727252857</v>
      </c>
    </row>
    <row r="98" spans="1:14" s="162" customFormat="1">
      <c r="A98" s="9"/>
      <c r="B98" s="9"/>
      <c r="C98" s="9"/>
      <c r="D98" s="164">
        <v>4</v>
      </c>
      <c r="E98" s="162">
        <f ca="1"/>
        <v>455.54989063048885</v>
      </c>
      <c r="F98" s="162">
        <f ca="1"/>
        <v>554.81637148873074</v>
      </c>
      <c r="G98" s="162">
        <f ca="1"/>
        <v>552.570246945755</v>
      </c>
    </row>
    <row r="99" spans="1:14" s="169" customFormat="1" ht="18">
      <c r="A99" s="9"/>
      <c r="B99" s="9"/>
      <c r="C99" s="166" t="s">
        <v>265</v>
      </c>
      <c r="D99" s="167"/>
    </row>
    <row r="100" spans="1:14" s="151" customFormat="1" ht="30">
      <c r="A100" s="9"/>
      <c r="B100" s="9"/>
      <c r="C100" s="149" t="s">
        <v>259</v>
      </c>
      <c r="D100" s="150"/>
      <c r="E100" s="151" t="str" cm="1">
        <f t="array" aca="1" ref="E100:N100" ca="1">_xlfn.ANCHORARRAY($E$41)</f>
        <v>Ridgeline Manor</v>
      </c>
      <c r="F100" s="151" t="str">
        <f ca="1"/>
        <v>Noble Residences</v>
      </c>
      <c r="G100" s="151" t="str">
        <f ca="1"/>
        <v>Meadow Lanes</v>
      </c>
      <c r="H100" s="151" t="str">
        <f ca="1"/>
        <v>Smart House</v>
      </c>
      <c r="I100" s="151" t="str">
        <f ca="1"/>
        <v>Perk Place</v>
      </c>
      <c r="J100" s="151" t="str">
        <f ca="1"/>
        <v>Streetside Hill</v>
      </c>
      <c r="K100" s="151" t="str">
        <f ca="1"/>
        <v>Lakeview Terrace</v>
      </c>
      <c r="L100" s="151" t="str">
        <f ca="1"/>
        <v>Brown House</v>
      </c>
      <c r="M100" s="151" t="str">
        <f ca="1"/>
        <v>Constellation Park</v>
      </c>
      <c r="N100" s="151" t="str">
        <f ca="1"/>
        <v>High Rise Apartments</v>
      </c>
    </row>
    <row r="101" spans="1:14" s="162" customFormat="1">
      <c r="A101" s="9"/>
      <c r="B101" s="9"/>
      <c r="C101" s="9"/>
      <c r="D101" s="164" t="s">
        <v>235</v>
      </c>
      <c r="E101" s="162" cm="1">
        <f t="array" aca="1" ref="E101:N106" ca="1">_xlfn.CHOOSECOLS(_xlfn.ANCHORARRAY(E93),_xlfn.XMATCH(_xlfn.ANCHORARRAY($E$42),_xlfn.ANCHORARRAY($E$91)))</f>
        <v>663.01462270142281</v>
      </c>
      <c r="F101" s="162">
        <f ca="1"/>
        <v>663.01462270142281</v>
      </c>
      <c r="G101" s="162">
        <f ca="1"/>
        <v>663.01462270142281</v>
      </c>
      <c r="H101" s="162">
        <f ca="1"/>
        <v>663.01462270142281</v>
      </c>
      <c r="I101" s="162">
        <f ca="1"/>
        <v>663.01462270142281</v>
      </c>
      <c r="J101" s="162">
        <f ca="1"/>
        <v>663.01462270142281</v>
      </c>
      <c r="K101" s="162">
        <f ca="1"/>
        <v>807.4886522353471</v>
      </c>
      <c r="L101" s="162">
        <f ca="1"/>
        <v>807.4886522353471</v>
      </c>
      <c r="M101" s="162">
        <f ca="1"/>
        <v>807.4886522353471</v>
      </c>
      <c r="N101" s="162">
        <f ca="1"/>
        <v>804.21960652371195</v>
      </c>
    </row>
    <row r="102" spans="1:14" s="162" customFormat="1">
      <c r="A102" s="9"/>
      <c r="B102" s="9"/>
      <c r="C102" s="9"/>
      <c r="D102" s="159" t="s">
        <v>216</v>
      </c>
      <c r="E102" s="162">
        <f ca="1"/>
        <v>884.01949693523045</v>
      </c>
      <c r="F102" s="162">
        <f ca="1"/>
        <v>884.01949693523045</v>
      </c>
      <c r="G102" s="162">
        <f ca="1"/>
        <v>884.01949693523045</v>
      </c>
      <c r="H102" s="162">
        <f ca="1"/>
        <v>884.01949693523045</v>
      </c>
      <c r="I102" s="162">
        <f ca="1"/>
        <v>884.01949693523045</v>
      </c>
      <c r="J102" s="162">
        <f ca="1"/>
        <v>884.01949693523045</v>
      </c>
      <c r="K102" s="162">
        <f ca="1"/>
        <v>1076.6515363137962</v>
      </c>
      <c r="L102" s="162">
        <f ca="1"/>
        <v>1076.6515363137962</v>
      </c>
      <c r="M102" s="162">
        <f ca="1"/>
        <v>1076.6515363137962</v>
      </c>
      <c r="N102" s="162">
        <f ca="1"/>
        <v>1072.2928086982827</v>
      </c>
    </row>
    <row r="103" spans="1:14" s="162" customFormat="1">
      <c r="A103" s="9"/>
      <c r="B103" s="9"/>
      <c r="C103" s="9"/>
      <c r="D103" s="164">
        <v>1</v>
      </c>
      <c r="E103" s="162">
        <f ca="1"/>
        <v>935.52631834767624</v>
      </c>
      <c r="F103" s="162">
        <f ca="1"/>
        <v>935.52631834767624</v>
      </c>
      <c r="G103" s="162">
        <f ca="1"/>
        <v>935.52631834767624</v>
      </c>
      <c r="H103" s="162">
        <f ca="1"/>
        <v>935.52631834767624</v>
      </c>
      <c r="I103" s="162">
        <f ca="1"/>
        <v>935.52631834767624</v>
      </c>
      <c r="J103" s="162">
        <f ca="1"/>
        <v>935.52631834767624</v>
      </c>
      <c r="K103" s="162">
        <f ca="1"/>
        <v>1139.381938297694</v>
      </c>
      <c r="L103" s="162">
        <f ca="1"/>
        <v>1139.381938297694</v>
      </c>
      <c r="M103" s="162">
        <f ca="1"/>
        <v>1139.381938297694</v>
      </c>
      <c r="N103" s="162">
        <f ca="1"/>
        <v>1134.769252250657</v>
      </c>
    </row>
    <row r="104" spans="1:14" s="162" customFormat="1">
      <c r="A104" s="9"/>
      <c r="B104" s="9"/>
      <c r="C104" s="9"/>
      <c r="D104" s="164">
        <v>2</v>
      </c>
      <c r="E104" s="162">
        <f ca="1"/>
        <v>581.21085364317094</v>
      </c>
      <c r="F104" s="162">
        <f ca="1"/>
        <v>581.21085364317094</v>
      </c>
      <c r="G104" s="162">
        <f ca="1"/>
        <v>581.21085364317094</v>
      </c>
      <c r="H104" s="162">
        <f ca="1"/>
        <v>581.21085364317094</v>
      </c>
      <c r="I104" s="162">
        <f ca="1"/>
        <v>581.21085364317094</v>
      </c>
      <c r="J104" s="162">
        <f ca="1"/>
        <v>581.21085364317094</v>
      </c>
      <c r="K104" s="162">
        <f ca="1"/>
        <v>707.85945408059331</v>
      </c>
      <c r="L104" s="162">
        <f ca="1"/>
        <v>707.85945408059331</v>
      </c>
      <c r="M104" s="162">
        <f ca="1"/>
        <v>707.85945408059331</v>
      </c>
      <c r="N104" s="162">
        <f ca="1"/>
        <v>704.99374828225586</v>
      </c>
    </row>
    <row r="105" spans="1:14" s="162" customFormat="1">
      <c r="A105" s="9"/>
      <c r="B105" s="9"/>
      <c r="C105" s="9"/>
      <c r="D105" s="164">
        <v>3</v>
      </c>
      <c r="E105" s="162">
        <f ca="1"/>
        <v>525.71000860831862</v>
      </c>
      <c r="F105" s="162">
        <f ca="1"/>
        <v>525.71000860831862</v>
      </c>
      <c r="G105" s="162">
        <f ca="1"/>
        <v>525.71000860831862</v>
      </c>
      <c r="H105" s="162">
        <f ca="1"/>
        <v>525.71000860831862</v>
      </c>
      <c r="I105" s="162">
        <f ca="1"/>
        <v>525.71000860831862</v>
      </c>
      <c r="J105" s="162">
        <f ca="1"/>
        <v>525.71000860831862</v>
      </c>
      <c r="K105" s="162">
        <f ca="1"/>
        <v>640.26471179193334</v>
      </c>
      <c r="L105" s="162">
        <f ca="1"/>
        <v>640.26471179193334</v>
      </c>
      <c r="M105" s="162">
        <f ca="1"/>
        <v>640.26471179193334</v>
      </c>
      <c r="N105" s="162">
        <f ca="1"/>
        <v>637.67265727252857</v>
      </c>
    </row>
    <row r="106" spans="1:14" s="162" customFormat="1">
      <c r="A106" s="9"/>
      <c r="B106" s="9"/>
      <c r="C106" s="9"/>
      <c r="D106" s="164">
        <v>4</v>
      </c>
      <c r="E106" s="162">
        <f ca="1"/>
        <v>455.54989063048885</v>
      </c>
      <c r="F106" s="162">
        <f ca="1"/>
        <v>455.54989063048885</v>
      </c>
      <c r="G106" s="162">
        <f ca="1"/>
        <v>455.54989063048885</v>
      </c>
      <c r="H106" s="162">
        <f ca="1"/>
        <v>455.54989063048885</v>
      </c>
      <c r="I106" s="162">
        <f ca="1"/>
        <v>455.54989063048885</v>
      </c>
      <c r="J106" s="162">
        <f ca="1"/>
        <v>455.54989063048885</v>
      </c>
      <c r="K106" s="162">
        <f ca="1"/>
        <v>554.81637148873074</v>
      </c>
      <c r="L106" s="162">
        <f ca="1"/>
        <v>554.81637148873074</v>
      </c>
      <c r="M106" s="162">
        <f ca="1"/>
        <v>554.81637148873074</v>
      </c>
      <c r="N106" s="162">
        <f ca="1"/>
        <v>552.570246945755</v>
      </c>
    </row>
    <row r="107" spans="1:14" s="151" customFormat="1" ht="30" hidden="1" outlineLevel="1">
      <c r="A107" s="9"/>
      <c r="B107" s="9"/>
      <c r="C107" s="149" t="s">
        <v>266</v>
      </c>
      <c r="D107" s="150"/>
      <c r="E107" s="151" t="str" cm="1">
        <f t="array" aca="1" ref="E107:N107" ca="1">_xlfn.ANCHORARRAY($E$41)</f>
        <v>Ridgeline Manor</v>
      </c>
      <c r="F107" s="151" t="str">
        <f ca="1"/>
        <v>Noble Residences</v>
      </c>
      <c r="G107" s="151" t="str">
        <f ca="1"/>
        <v>Meadow Lanes</v>
      </c>
      <c r="H107" s="151" t="str">
        <f ca="1"/>
        <v>Smart House</v>
      </c>
      <c r="I107" s="151" t="str">
        <f ca="1"/>
        <v>Perk Place</v>
      </c>
      <c r="J107" s="151" t="str">
        <f ca="1"/>
        <v>Streetside Hill</v>
      </c>
      <c r="K107" s="151" t="str">
        <f ca="1"/>
        <v>Lakeview Terrace</v>
      </c>
      <c r="L107" s="151" t="str">
        <f ca="1"/>
        <v>Brown House</v>
      </c>
      <c r="M107" s="151" t="str">
        <f ca="1"/>
        <v>Constellation Park</v>
      </c>
      <c r="N107" s="151" t="str">
        <f ca="1"/>
        <v>High Rise Apartments</v>
      </c>
    </row>
    <row r="108" spans="1:14" s="162" customFormat="1" hidden="1" outlineLevel="1">
      <c r="A108" s="9"/>
      <c r="B108" s="9"/>
      <c r="C108" s="9"/>
      <c r="D108" s="164" t="s">
        <v>235</v>
      </c>
      <c r="E108" s="162" cm="1">
        <f t="array" aca="1" ref="E108:N113" ca="1">_xlfn.ANCHORARRAY(E101)/(_xlfn.BYCOL(_xlfn.ANCHORARRAY(E62)*bed_rel,_xleta.SUM)/_xlfn.BYCOL(_xlfn.ANCHORARRAY(E62),_xleta.SUM)/_xlfn.XLOOKUP(_xlfn.ANCHORARRAY(E42),_xlfn.ANCHORARRAY(E81),_xlfn.ANCHORARRAY(E90)))</f>
        <v>762.18764165151811</v>
      </c>
      <c r="F108" s="162">
        <f ca="1"/>
        <v>986.44606248684761</v>
      </c>
      <c r="G108" s="162">
        <f ca="1"/>
        <v>580.97945681935948</v>
      </c>
      <c r="H108" s="162">
        <f ca="1"/>
        <v>586.62118855914525</v>
      </c>
      <c r="I108" s="162">
        <f ca="1"/>
        <v>570.01540015739806</v>
      </c>
      <c r="J108" s="162">
        <f ca="1"/>
        <v>653.29362744078003</v>
      </c>
      <c r="K108" s="162">
        <f ca="1"/>
        <v>794.38960695369678</v>
      </c>
      <c r="L108" s="162">
        <f ca="1"/>
        <v>736.52652478662674</v>
      </c>
      <c r="M108" s="162">
        <f ca="1"/>
        <v>878.25579506289682</v>
      </c>
      <c r="N108" s="162">
        <f ca="1"/>
        <v>804.21960652371195</v>
      </c>
    </row>
    <row r="109" spans="1:14" s="162" customFormat="1" hidden="1" outlineLevel="1">
      <c r="A109" s="9"/>
      <c r="B109" s="9"/>
      <c r="C109" s="9"/>
      <c r="D109" s="159" t="s">
        <v>216</v>
      </c>
      <c r="E109" s="162">
        <f ca="1"/>
        <v>1016.2501888686909</v>
      </c>
      <c r="F109" s="162">
        <f ca="1"/>
        <v>1315.2614166491303</v>
      </c>
      <c r="G109" s="162">
        <f ca="1"/>
        <v>774.63927575914602</v>
      </c>
      <c r="H109" s="162">
        <f ca="1"/>
        <v>782.16158474552708</v>
      </c>
      <c r="I109" s="162">
        <f ca="1"/>
        <v>760.02053354319753</v>
      </c>
      <c r="J109" s="162">
        <f ca="1"/>
        <v>871.05816992104008</v>
      </c>
      <c r="K109" s="162">
        <f ca="1"/>
        <v>1059.186142604929</v>
      </c>
      <c r="L109" s="162">
        <f ca="1"/>
        <v>982.03536638216906</v>
      </c>
      <c r="M109" s="162">
        <f ca="1"/>
        <v>1171.0077267505292</v>
      </c>
      <c r="N109" s="162">
        <f ca="1"/>
        <v>1072.2928086982827</v>
      </c>
    </row>
    <row r="110" spans="1:14" s="162" customFormat="1" hidden="1" outlineLevel="1">
      <c r="A110" s="9"/>
      <c r="B110" s="9"/>
      <c r="C110" s="9"/>
      <c r="D110" s="164">
        <v>1</v>
      </c>
      <c r="E110" s="162">
        <f ca="1"/>
        <v>1075.4613456021029</v>
      </c>
      <c r="F110" s="162">
        <f ca="1"/>
        <v>1391.8942682241116</v>
      </c>
      <c r="G110" s="162">
        <f ca="1"/>
        <v>819.77312967743353</v>
      </c>
      <c r="H110" s="162">
        <f ca="1"/>
        <v>827.73372110771311</v>
      </c>
      <c r="I110" s="162">
        <f ca="1"/>
        <v>804.30263594785674</v>
      </c>
      <c r="J110" s="162">
        <f ca="1"/>
        <v>921.80980803933608</v>
      </c>
      <c r="K110" s="162">
        <f ca="1"/>
        <v>1120.8989347761706</v>
      </c>
      <c r="L110" s="162">
        <f ca="1"/>
        <v>1039.2530187216378</v>
      </c>
      <c r="M110" s="162">
        <f ca="1"/>
        <v>1239.2357308425619</v>
      </c>
      <c r="N110" s="162">
        <f ca="1"/>
        <v>1134.769252250657</v>
      </c>
    </row>
    <row r="111" spans="1:14" s="162" customFormat="1" hidden="1" outlineLevel="1">
      <c r="A111" s="9"/>
      <c r="B111" s="9"/>
      <c r="C111" s="9"/>
      <c r="D111" s="164">
        <v>2</v>
      </c>
      <c r="E111" s="162">
        <f ca="1"/>
        <v>668.14775221035779</v>
      </c>
      <c r="F111" s="162">
        <f ca="1"/>
        <v>864.7368224171372</v>
      </c>
      <c r="G111" s="162">
        <f ca="1"/>
        <v>509.29731334023722</v>
      </c>
      <c r="H111" s="162">
        <f ca="1"/>
        <v>514.24295949679765</v>
      </c>
      <c r="I111" s="162">
        <f ca="1"/>
        <v>499.68601893782045</v>
      </c>
      <c r="J111" s="162">
        <f ca="1"/>
        <v>572.6892498048137</v>
      </c>
      <c r="K111" s="162">
        <f ca="1"/>
        <v>696.37658925471897</v>
      </c>
      <c r="L111" s="162">
        <f ca="1"/>
        <v>645.6527436120374</v>
      </c>
      <c r="M111" s="162">
        <f ca="1"/>
        <v>769.89523743195218</v>
      </c>
      <c r="N111" s="162">
        <f ca="1"/>
        <v>704.99374828225586</v>
      </c>
    </row>
    <row r="112" spans="1:14" s="162" customFormat="1" hidden="1" outlineLevel="1">
      <c r="A112" s="9"/>
      <c r="B112" s="9"/>
      <c r="C112" s="9"/>
      <c r="D112" s="164">
        <v>3</v>
      </c>
      <c r="E112" s="162">
        <f ca="1"/>
        <v>604.34515006800586</v>
      </c>
      <c r="F112" s="162">
        <f ca="1"/>
        <v>782.16158474552719</v>
      </c>
      <c r="G112" s="162">
        <f ca="1"/>
        <v>460.66361855084665</v>
      </c>
      <c r="H112" s="162">
        <f ca="1"/>
        <v>465.13699627124163</v>
      </c>
      <c r="I112" s="162">
        <f ca="1"/>
        <v>451.97012352858457</v>
      </c>
      <c r="J112" s="162">
        <f ca="1"/>
        <v>518.00214768463081</v>
      </c>
      <c r="K112" s="162">
        <f ca="1"/>
        <v>629.87836589247297</v>
      </c>
      <c r="L112" s="162">
        <f ca="1"/>
        <v>583.99822934252393</v>
      </c>
      <c r="M112" s="162">
        <f ca="1"/>
        <v>696.37658925471897</v>
      </c>
      <c r="N112" s="162">
        <f ca="1"/>
        <v>637.67265727252857</v>
      </c>
    </row>
    <row r="113" spans="1:17" s="162" customFormat="1" hidden="1" outlineLevel="1">
      <c r="A113" s="9"/>
      <c r="B113" s="9"/>
      <c r="C113" s="9"/>
      <c r="D113" s="164">
        <v>4</v>
      </c>
      <c r="E113" s="162">
        <f ca="1"/>
        <v>523.69055659670016</v>
      </c>
      <c r="F113" s="162">
        <f ca="1"/>
        <v>677.77599541892494</v>
      </c>
      <c r="G113" s="162">
        <f ca="1"/>
        <v>399.18445076558652</v>
      </c>
      <c r="H113" s="162">
        <f ca="1"/>
        <v>403.06082119397053</v>
      </c>
      <c r="I113" s="162">
        <f ca="1"/>
        <v>391.65117074097344</v>
      </c>
      <c r="J113" s="162">
        <f ca="1"/>
        <v>448.87070411456858</v>
      </c>
      <c r="K113" s="162">
        <f ca="1"/>
        <v>545.81616479478748</v>
      </c>
      <c r="L113" s="162">
        <f ca="1"/>
        <v>506.0590917978887</v>
      </c>
      <c r="M113" s="162">
        <f ca="1"/>
        <v>603.43967943927089</v>
      </c>
      <c r="N113" s="162">
        <f ca="1"/>
        <v>552.570246945755</v>
      </c>
    </row>
    <row r="114" spans="1:17" s="151" customFormat="1" ht="30" collapsed="1">
      <c r="A114" s="9"/>
      <c r="B114" s="9"/>
      <c r="C114" s="149" t="s">
        <v>267</v>
      </c>
      <c r="D114" s="150"/>
      <c r="E114" s="151" t="str" cm="1">
        <f t="array" aca="1" ref="E114:N114" ca="1">_xlfn.ANCHORARRAY($E$41)</f>
        <v>Ridgeline Manor</v>
      </c>
      <c r="F114" s="151" t="str">
        <f ca="1"/>
        <v>Noble Residences</v>
      </c>
      <c r="G114" s="151" t="str">
        <f ca="1"/>
        <v>Meadow Lanes</v>
      </c>
      <c r="H114" s="151" t="str">
        <f ca="1"/>
        <v>Smart House</v>
      </c>
      <c r="I114" s="151" t="str">
        <f ca="1"/>
        <v>Perk Place</v>
      </c>
      <c r="J114" s="151" t="str">
        <f ca="1"/>
        <v>Streetside Hill</v>
      </c>
      <c r="K114" s="151" t="str">
        <f ca="1"/>
        <v>Lakeview Terrace</v>
      </c>
      <c r="L114" s="151" t="str">
        <f ca="1"/>
        <v>Brown House</v>
      </c>
      <c r="M114" s="151" t="str">
        <f ca="1"/>
        <v>Constellation Park</v>
      </c>
      <c r="N114" s="151" t="str">
        <f ca="1"/>
        <v>High Rise Apartments</v>
      </c>
    </row>
    <row r="115" spans="1:17" s="173" customFormat="1">
      <c r="A115" s="9"/>
      <c r="B115" s="9"/>
      <c r="C115" s="9"/>
      <c r="D115" s="105" t="s">
        <v>84</v>
      </c>
      <c r="E115" s="173" cm="1">
        <f t="array" aca="1" ref="E115:N115" ca="1">TRANSPOSE(OFFSET(_xlfn.ANCHORARRAY('Provider Profile'!B21),,2))</f>
        <v>95603</v>
      </c>
      <c r="F115" s="173">
        <f ca="1"/>
        <v>95677</v>
      </c>
      <c r="G115" s="173">
        <f ca="1"/>
        <v>95661</v>
      </c>
      <c r="H115" s="173">
        <f ca="1"/>
        <v>95765</v>
      </c>
      <c r="I115" s="173">
        <f ca="1"/>
        <v>95602</v>
      </c>
      <c r="J115" s="173">
        <f ca="1"/>
        <v>95603</v>
      </c>
      <c r="K115" s="173">
        <f ca="1"/>
        <v>95603</v>
      </c>
      <c r="L115" s="173">
        <f ca="1"/>
        <v>96143</v>
      </c>
      <c r="M115" s="173">
        <f ca="1"/>
        <v>95678</v>
      </c>
      <c r="N115" s="173">
        <f ca="1"/>
        <v>95661</v>
      </c>
      <c r="Q115" s="105"/>
    </row>
    <row r="116" spans="1:17" s="162" customFormat="1" ht="23.25">
      <c r="A116" s="174">
        <v>0</v>
      </c>
      <c r="B116" s="175"/>
      <c r="C116" s="176"/>
      <c r="D116" s="164" t="s">
        <v>235</v>
      </c>
      <c r="E116" s="162" cm="1">
        <f t="array" aca="1" ref="E116:N121" ca="1">_xlfn.LET(
_xlpm.zip_rel,_xlfn.XLOOKUP(_xlfn.ANCHORARRAY(E115),_xlfn.ANCHORARRAY('HUD Rates'!K27),_xlfn.ANCHORARRAY('HUD Rates'!M27)/'HUD Rates'!M27)*A116+(1-A116),_xlfn.ANCHORARRAY(
E101)*_xlpm.zip_rel*
_xlfn.MAP(_xlfn.ANCHORARRAY(E42),_xlfn.LAMBDA(_xlpm.g,SUM(_xlfn._xlws.FILTER(_xlfn.BYCOL(_xlfn.ANCHORARRAY(E101)*_xlfn.ANCHORARRAY(E62),_xleta.SUM),_xlfn.ANCHORARRAY(E42)=_xlpm.g))))/
_xlfn.MAP(_xlfn.ANCHORARRAY(E42),_xlfn.LAMBDA(_xlpm.g,SUM(_xlfn._xlws.FILTER(_xlfn.BYCOL(_xlfn.ANCHORARRAY(E101)*_xlfn.ANCHORARRAY(E62)*_xlpm.zip_rel,_xleta.SUM),_xlfn.ANCHORARRAY(E42)=_xlpm.g)))))</f>
        <v>663.01462270142281</v>
      </c>
      <c r="F116" s="162">
        <f ca="1"/>
        <v>663.01462270142281</v>
      </c>
      <c r="G116" s="162">
        <f ca="1"/>
        <v>663.01462270142281</v>
      </c>
      <c r="H116" s="162">
        <f ca="1"/>
        <v>663.01462270142281</v>
      </c>
      <c r="I116" s="162">
        <f ca="1"/>
        <v>663.01462270142281</v>
      </c>
      <c r="J116" s="162">
        <f ca="1"/>
        <v>663.01462270142281</v>
      </c>
      <c r="K116" s="162">
        <f ca="1"/>
        <v>807.4886522353471</v>
      </c>
      <c r="L116" s="162">
        <f ca="1"/>
        <v>807.4886522353471</v>
      </c>
      <c r="M116" s="162">
        <f ca="1"/>
        <v>807.4886522353471</v>
      </c>
      <c r="N116" s="162">
        <f ca="1"/>
        <v>804.21960652371195</v>
      </c>
    </row>
    <row r="117" spans="1:17" s="162" customFormat="1">
      <c r="A117" s="9"/>
      <c r="B117" s="9"/>
      <c r="C117" s="9"/>
      <c r="D117" s="159" t="s">
        <v>216</v>
      </c>
      <c r="E117" s="162">
        <f ca="1"/>
        <v>884.01949693523045</v>
      </c>
      <c r="F117" s="162">
        <f ca="1"/>
        <v>884.01949693523045</v>
      </c>
      <c r="G117" s="162">
        <f ca="1"/>
        <v>884.01949693523045</v>
      </c>
      <c r="H117" s="162">
        <f ca="1"/>
        <v>884.01949693523045</v>
      </c>
      <c r="I117" s="162">
        <f ca="1"/>
        <v>884.01949693523045</v>
      </c>
      <c r="J117" s="162">
        <f ca="1"/>
        <v>884.01949693523045</v>
      </c>
      <c r="K117" s="162">
        <f ca="1"/>
        <v>1076.6515363137962</v>
      </c>
      <c r="L117" s="162">
        <f ca="1"/>
        <v>1076.6515363137962</v>
      </c>
      <c r="M117" s="162">
        <f ca="1"/>
        <v>1076.6515363137962</v>
      </c>
      <c r="N117" s="162">
        <f ca="1"/>
        <v>1072.2928086982827</v>
      </c>
    </row>
    <row r="118" spans="1:17" s="162" customFormat="1">
      <c r="A118" s="9"/>
      <c r="B118" s="9"/>
      <c r="C118" s="9"/>
      <c r="D118" s="164">
        <v>1</v>
      </c>
      <c r="E118" s="162">
        <f ca="1"/>
        <v>935.52631834767624</v>
      </c>
      <c r="F118" s="162">
        <f ca="1"/>
        <v>935.52631834767624</v>
      </c>
      <c r="G118" s="162">
        <f ca="1"/>
        <v>935.52631834767624</v>
      </c>
      <c r="H118" s="162">
        <f ca="1"/>
        <v>935.52631834767624</v>
      </c>
      <c r="I118" s="162">
        <f ca="1"/>
        <v>935.52631834767624</v>
      </c>
      <c r="J118" s="162">
        <f ca="1"/>
        <v>935.52631834767624</v>
      </c>
      <c r="K118" s="162">
        <f ca="1"/>
        <v>1139.381938297694</v>
      </c>
      <c r="L118" s="162">
        <f ca="1"/>
        <v>1139.381938297694</v>
      </c>
      <c r="M118" s="162">
        <f ca="1"/>
        <v>1139.381938297694</v>
      </c>
      <c r="N118" s="162">
        <f ca="1"/>
        <v>1134.769252250657</v>
      </c>
    </row>
    <row r="119" spans="1:17" s="162" customFormat="1">
      <c r="A119" s="9"/>
      <c r="B119" s="9"/>
      <c r="C119" s="9"/>
      <c r="D119" s="164">
        <v>2</v>
      </c>
      <c r="E119" s="162">
        <f ca="1"/>
        <v>581.21085364317094</v>
      </c>
      <c r="F119" s="162">
        <f ca="1"/>
        <v>581.21085364317094</v>
      </c>
      <c r="G119" s="162">
        <f ca="1"/>
        <v>581.21085364317094</v>
      </c>
      <c r="H119" s="162">
        <f ca="1"/>
        <v>581.21085364317094</v>
      </c>
      <c r="I119" s="162">
        <f ca="1"/>
        <v>581.21085364317094</v>
      </c>
      <c r="J119" s="162">
        <f ca="1"/>
        <v>581.21085364317094</v>
      </c>
      <c r="K119" s="162">
        <f ca="1"/>
        <v>707.85945408059331</v>
      </c>
      <c r="L119" s="162">
        <f ca="1"/>
        <v>707.85945408059331</v>
      </c>
      <c r="M119" s="162">
        <f ca="1"/>
        <v>707.85945408059331</v>
      </c>
      <c r="N119" s="162">
        <f ca="1"/>
        <v>704.99374828225586</v>
      </c>
    </row>
    <row r="120" spans="1:17" s="162" customFormat="1">
      <c r="A120" s="9"/>
      <c r="B120" s="9"/>
      <c r="C120" s="9"/>
      <c r="D120" s="164">
        <v>3</v>
      </c>
      <c r="E120" s="162">
        <f ca="1"/>
        <v>525.71000860831862</v>
      </c>
      <c r="F120" s="162">
        <f ca="1"/>
        <v>525.71000860831862</v>
      </c>
      <c r="G120" s="162">
        <f ca="1"/>
        <v>525.71000860831862</v>
      </c>
      <c r="H120" s="162">
        <f ca="1"/>
        <v>525.71000860831862</v>
      </c>
      <c r="I120" s="162">
        <f ca="1"/>
        <v>525.71000860831862</v>
      </c>
      <c r="J120" s="162">
        <f ca="1"/>
        <v>525.71000860831862</v>
      </c>
      <c r="K120" s="162">
        <f ca="1"/>
        <v>640.26471179193322</v>
      </c>
      <c r="L120" s="162">
        <f ca="1"/>
        <v>640.26471179193322</v>
      </c>
      <c r="M120" s="162">
        <f ca="1"/>
        <v>640.26471179193322</v>
      </c>
      <c r="N120" s="162">
        <f ca="1"/>
        <v>637.67265727252845</v>
      </c>
    </row>
    <row r="121" spans="1:17" s="162" customFormat="1">
      <c r="A121" s="9"/>
      <c r="B121" s="9"/>
      <c r="C121" s="9"/>
      <c r="D121" s="164">
        <v>4</v>
      </c>
      <c r="E121" s="162">
        <f ca="1"/>
        <v>455.54989063048885</v>
      </c>
      <c r="F121" s="162">
        <f ca="1"/>
        <v>455.54989063048885</v>
      </c>
      <c r="G121" s="162">
        <f ca="1"/>
        <v>455.54989063048885</v>
      </c>
      <c r="H121" s="162">
        <f ca="1"/>
        <v>455.54989063048885</v>
      </c>
      <c r="I121" s="162">
        <f ca="1"/>
        <v>455.54989063048885</v>
      </c>
      <c r="J121" s="162">
        <f ca="1"/>
        <v>455.54989063048885</v>
      </c>
      <c r="K121" s="162">
        <f ca="1"/>
        <v>554.81637148873074</v>
      </c>
      <c r="L121" s="162">
        <f ca="1"/>
        <v>554.81637148873074</v>
      </c>
      <c r="M121" s="162">
        <f ca="1"/>
        <v>554.81637148873074</v>
      </c>
      <c r="N121" s="162">
        <f ca="1"/>
        <v>552.570246945755</v>
      </c>
    </row>
    <row r="122" spans="1:17" s="105" customFormat="1" ht="18">
      <c r="A122" s="9"/>
      <c r="B122" s="9"/>
      <c r="C122" s="177"/>
      <c r="D122" s="177" t="s">
        <v>268</v>
      </c>
      <c r="E122" s="178"/>
      <c r="F122" s="93"/>
      <c r="G122" s="93"/>
      <c r="J122" s="170"/>
      <c r="K122" s="170"/>
      <c r="L122" s="170"/>
      <c r="O122" s="179"/>
    </row>
    <row r="123" spans="1:17" s="162" customFormat="1">
      <c r="A123" s="9"/>
      <c r="B123" s="9"/>
      <c r="C123" s="9"/>
      <c r="D123" s="159" t="s">
        <v>235</v>
      </c>
      <c r="E123" s="162" cm="1">
        <f t="array" aca="1" ref="E123:N123" ca="1">_xlfn.XLOOKUP(_xlfn.ANCHORARRAY($E$115),HUD_Data[ZIP Code],HUD_Data[SAFMR 0BR])/1*K34</f>
        <v>1204.5</v>
      </c>
      <c r="F123" s="162">
        <f ca="1"/>
        <v>1716</v>
      </c>
      <c r="G123" s="162">
        <f ca="1"/>
        <v>1600.5</v>
      </c>
      <c r="H123" s="162">
        <f ca="1"/>
        <v>1823.25</v>
      </c>
      <c r="I123" s="162">
        <f ca="1"/>
        <v>1254</v>
      </c>
      <c r="J123" s="162">
        <f ca="1"/>
        <v>1204.5</v>
      </c>
      <c r="K123" s="162">
        <f ca="1"/>
        <v>1204.5</v>
      </c>
      <c r="L123" s="162">
        <f ca="1"/>
        <v>1171.5</v>
      </c>
      <c r="M123" s="162">
        <f ca="1"/>
        <v>1641.75</v>
      </c>
      <c r="N123" s="162">
        <f ca="1"/>
        <v>1600.5</v>
      </c>
    </row>
    <row r="124" spans="1:17" s="162" customFormat="1">
      <c r="D124" s="159" t="s">
        <v>216</v>
      </c>
      <c r="E124" s="162" cm="1">
        <f t="array" aca="1" ref="E124:N124" ca="1">_xlfn.XLOOKUP(_xlfn.ANCHORARRAY($E$115),HUD_Data[ZIP Code],HUD_Data[SAFMR 0BR])/1*K35</f>
        <v>1606.0000000000002</v>
      </c>
      <c r="F124" s="162">
        <f ca="1"/>
        <v>2288</v>
      </c>
      <c r="G124" s="162">
        <f ca="1"/>
        <v>2134</v>
      </c>
      <c r="H124" s="162">
        <f ca="1"/>
        <v>2431</v>
      </c>
      <c r="I124" s="162">
        <f ca="1"/>
        <v>1672.0000000000002</v>
      </c>
      <c r="J124" s="162">
        <f ca="1"/>
        <v>1606.0000000000002</v>
      </c>
      <c r="K124" s="162">
        <f ca="1"/>
        <v>1606.0000000000002</v>
      </c>
      <c r="L124" s="162">
        <f ca="1"/>
        <v>1562.0000000000002</v>
      </c>
      <c r="M124" s="162">
        <f ca="1"/>
        <v>2189</v>
      </c>
      <c r="N124" s="162">
        <f ca="1"/>
        <v>2134</v>
      </c>
    </row>
    <row r="125" spans="1:17" s="162" customFormat="1">
      <c r="A125" s="9"/>
      <c r="B125" s="9"/>
      <c r="C125" s="9"/>
      <c r="D125" s="159">
        <v>1</v>
      </c>
      <c r="E125" s="162" cm="1">
        <f t="array" aca="1" ref="E125:N125" ca="1">_xlfn.XLOOKUP(_xlfn.ANCHORARRAY($E$115),HUD_Data[ZIP Code],HUD_Data[SAFMR 1BR])/1*K36</f>
        <v>1705.0000000000002</v>
      </c>
      <c r="F125" s="162">
        <f ca="1"/>
        <v>2420</v>
      </c>
      <c r="G125" s="162">
        <f ca="1"/>
        <v>2255</v>
      </c>
      <c r="H125" s="162">
        <f ca="1"/>
        <v>2574</v>
      </c>
      <c r="I125" s="162">
        <f ca="1"/>
        <v>1749.0000000000002</v>
      </c>
      <c r="J125" s="162">
        <f ca="1"/>
        <v>1705.0000000000002</v>
      </c>
      <c r="K125" s="162">
        <f ca="1"/>
        <v>1705.0000000000002</v>
      </c>
      <c r="L125" s="162">
        <f ca="1"/>
        <v>1661.0000000000002</v>
      </c>
      <c r="M125" s="162">
        <f ca="1"/>
        <v>2321</v>
      </c>
      <c r="N125" s="162">
        <f ca="1"/>
        <v>2255</v>
      </c>
    </row>
    <row r="126" spans="1:17" s="162" customFormat="1">
      <c r="A126" s="9"/>
      <c r="B126" s="9"/>
      <c r="C126" s="9"/>
      <c r="D126" s="159">
        <v>2</v>
      </c>
      <c r="E126" s="162" cm="1">
        <f t="array" aca="1" ref="E126:N126" ca="1">_xlfn.XLOOKUP(_xlfn.ANCHORARRAY($E$115),HUD_Data[ZIP Code],HUD_Data[SAFMR 2BR])/2*K37</f>
        <v>1056</v>
      </c>
      <c r="F126" s="162">
        <f ca="1"/>
        <v>1501.5000000000002</v>
      </c>
      <c r="G126" s="162">
        <f ca="1"/>
        <v>1402.5</v>
      </c>
      <c r="H126" s="162">
        <f ca="1"/>
        <v>1595.0000000000002</v>
      </c>
      <c r="I126" s="162">
        <f ca="1"/>
        <v>1100</v>
      </c>
      <c r="J126" s="162">
        <f ca="1"/>
        <v>1056</v>
      </c>
      <c r="K126" s="162">
        <f ca="1"/>
        <v>1056</v>
      </c>
      <c r="L126" s="162">
        <f ca="1"/>
        <v>1028.5</v>
      </c>
      <c r="M126" s="162">
        <f ca="1"/>
        <v>1441.0000000000002</v>
      </c>
      <c r="N126" s="162">
        <f ca="1"/>
        <v>1402.5</v>
      </c>
    </row>
    <row r="127" spans="1:17" s="162" customFormat="1">
      <c r="A127" s="9"/>
      <c r="B127" s="9"/>
      <c r="C127" s="9"/>
      <c r="D127" s="159">
        <v>3</v>
      </c>
      <c r="E127" s="162" cm="1">
        <f t="array" aca="1" ref="E127:N127" ca="1">_xlfn.XLOOKUP(_xlfn.ANCHORARRAY($E$115),HUD_Data[ZIP Code],HUD_Data[SAFMR 3BR])/3*K38</f>
        <v>953.33333333333337</v>
      </c>
      <c r="F127" s="162">
        <f ca="1"/>
        <v>1356.6666666666667</v>
      </c>
      <c r="G127" s="162">
        <f ca="1"/>
        <v>1268.6666666666667</v>
      </c>
      <c r="H127" s="162">
        <f ca="1"/>
        <v>1441.0000000000002</v>
      </c>
      <c r="I127" s="162">
        <f ca="1"/>
        <v>1004.6666666666667</v>
      </c>
      <c r="J127" s="162">
        <f ca="1"/>
        <v>953.33333333333337</v>
      </c>
      <c r="K127" s="162">
        <f ca="1"/>
        <v>953.33333333333337</v>
      </c>
      <c r="L127" s="162">
        <f ca="1"/>
        <v>931.33333333333337</v>
      </c>
      <c r="M127" s="162">
        <f ca="1"/>
        <v>1301.6666666666667</v>
      </c>
      <c r="N127" s="162">
        <f ca="1"/>
        <v>1268.6666666666667</v>
      </c>
    </row>
    <row r="128" spans="1:17" s="162" customFormat="1">
      <c r="D128" s="159">
        <v>4</v>
      </c>
      <c r="E128" s="162" cm="1">
        <f t="array" aca="1" ref="E128:N128" ca="1">_xlfn.XLOOKUP(_xlfn.ANCHORARRAY($E$115),HUD_Data[ZIP Code],HUD_Data[SAFMR 4BR])/4*K39</f>
        <v>827.75000000000011</v>
      </c>
      <c r="F128" s="162">
        <f ca="1"/>
        <v>1177</v>
      </c>
      <c r="G128" s="162">
        <f ca="1"/>
        <v>1097.25</v>
      </c>
      <c r="H128" s="162">
        <f ca="1"/>
        <v>1248.5</v>
      </c>
      <c r="I128" s="162">
        <f ca="1"/>
        <v>880.00000000000011</v>
      </c>
      <c r="J128" s="162">
        <f ca="1"/>
        <v>827.75000000000011</v>
      </c>
      <c r="K128" s="162">
        <f ca="1"/>
        <v>827.75000000000011</v>
      </c>
      <c r="L128" s="162">
        <f ca="1"/>
        <v>805.75000000000011</v>
      </c>
      <c r="M128" s="162">
        <f ca="1"/>
        <v>1127.5</v>
      </c>
      <c r="N128" s="162">
        <f ca="1"/>
        <v>1097.25</v>
      </c>
    </row>
    <row r="129" spans="1:14" s="105" customFormat="1" ht="23.25">
      <c r="B129" s="137"/>
      <c r="D129" s="180" t="s">
        <v>269</v>
      </c>
      <c r="E129" s="169"/>
      <c r="F129" s="169"/>
      <c r="G129" s="169"/>
      <c r="J129" s="170"/>
      <c r="K129" s="170"/>
      <c r="L129" s="170"/>
    </row>
    <row r="130" spans="1:14" s="170" customFormat="1" ht="23.25">
      <c r="A130" s="105"/>
      <c r="B130" s="137"/>
      <c r="C130" s="105"/>
      <c r="D130" s="159" t="s">
        <v>235</v>
      </c>
      <c r="E130" s="170" cm="1">
        <f t="array" aca="1" ref="E130:N135" ca="1">_xlfn.ANCHORARRAY(E116)/_xlfn.VSTACK(_xlfn.ANCHORARRAY(E123):_xlfn.ANCHORARRAY(E128))-1</f>
        <v>-0.44955199443634475</v>
      </c>
      <c r="F130" s="170">
        <f ca="1"/>
        <v>-0.61362784224858813</v>
      </c>
      <c r="G130" s="170">
        <f ca="1"/>
        <v>-0.58574531540054808</v>
      </c>
      <c r="H130" s="170">
        <f ca="1"/>
        <v>-0.6363556162339653</v>
      </c>
      <c r="I130" s="170">
        <f ca="1"/>
        <v>-0.47128020518227842</v>
      </c>
      <c r="J130" s="170">
        <f ca="1"/>
        <v>-0.44955199443634475</v>
      </c>
      <c r="K130" s="170">
        <f ca="1"/>
        <v>-0.3296067644372378</v>
      </c>
      <c r="L130" s="170">
        <f ca="1"/>
        <v>-0.31072244794251203</v>
      </c>
      <c r="M130" s="170">
        <f ca="1"/>
        <v>-0.50815370657204384</v>
      </c>
      <c r="N130" s="170">
        <f ca="1"/>
        <v>-0.49751977099424438</v>
      </c>
    </row>
    <row r="131" spans="1:14" s="170" customFormat="1" ht="23.25">
      <c r="A131" s="105"/>
      <c r="B131" s="137"/>
      <c r="C131" s="105"/>
      <c r="D131" s="159" t="s">
        <v>216</v>
      </c>
      <c r="E131" s="170">
        <f ca="1"/>
        <v>-0.44955199443634475</v>
      </c>
      <c r="F131" s="170">
        <f ca="1"/>
        <v>-0.61362784224858813</v>
      </c>
      <c r="G131" s="170">
        <f ca="1"/>
        <v>-0.58574531540054808</v>
      </c>
      <c r="H131" s="170">
        <f ca="1"/>
        <v>-0.63635561623396519</v>
      </c>
      <c r="I131" s="170">
        <f ca="1"/>
        <v>-0.47128020518227853</v>
      </c>
      <c r="J131" s="170">
        <f ca="1"/>
        <v>-0.44955199443634475</v>
      </c>
      <c r="K131" s="170">
        <f ca="1"/>
        <v>-0.3296067644372378</v>
      </c>
      <c r="L131" s="170">
        <f ca="1"/>
        <v>-0.31072244794251214</v>
      </c>
      <c r="M131" s="170">
        <f ca="1"/>
        <v>-0.50815370657204384</v>
      </c>
      <c r="N131" s="170">
        <f ca="1"/>
        <v>-0.49751977099424427</v>
      </c>
    </row>
    <row r="132" spans="1:14" s="170" customFormat="1" ht="23.25">
      <c r="A132" s="105"/>
      <c r="B132" s="137"/>
      <c r="C132" s="105"/>
      <c r="D132" s="159">
        <v>1</v>
      </c>
      <c r="E132" s="170">
        <f ca="1"/>
        <v>-0.45130421211279992</v>
      </c>
      <c r="F132" s="170">
        <f ca="1"/>
        <v>-0.61341887671583628</v>
      </c>
      <c r="G132" s="170">
        <f ca="1"/>
        <v>-0.58513245306089745</v>
      </c>
      <c r="H132" s="170">
        <f ca="1"/>
        <v>-0.63654766186958966</v>
      </c>
      <c r="I132" s="170">
        <f ca="1"/>
        <v>-0.4651078797326037</v>
      </c>
      <c r="J132" s="170">
        <f ca="1"/>
        <v>-0.45130421211279992</v>
      </c>
      <c r="K132" s="170">
        <f ca="1"/>
        <v>-0.33174079865237904</v>
      </c>
      <c r="L132" s="170">
        <f ca="1"/>
        <v>-0.31403856815310427</v>
      </c>
      <c r="M132" s="170">
        <f ca="1"/>
        <v>-0.5090986909531694</v>
      </c>
      <c r="N132" s="170">
        <f ca="1"/>
        <v>-0.49677638481123854</v>
      </c>
    </row>
    <row r="133" spans="1:14" s="170" customFormat="1" ht="23.25">
      <c r="A133" s="105"/>
      <c r="B133" s="137"/>
      <c r="C133" s="105"/>
      <c r="D133" s="159">
        <v>2</v>
      </c>
      <c r="E133" s="170">
        <f ca="1"/>
        <v>-0.4496109340500275</v>
      </c>
      <c r="F133" s="170">
        <f ca="1"/>
        <v>-0.61291318438683262</v>
      </c>
      <c r="G133" s="170">
        <f ca="1"/>
        <v>-0.58558940916707947</v>
      </c>
      <c r="H133" s="170">
        <f ca="1"/>
        <v>-0.63560448047450102</v>
      </c>
      <c r="I133" s="170">
        <f ca="1"/>
        <v>-0.47162649668802648</v>
      </c>
      <c r="J133" s="170">
        <f ca="1"/>
        <v>-0.4496109340500275</v>
      </c>
      <c r="K133" s="170">
        <f ca="1"/>
        <v>-0.32967854727216539</v>
      </c>
      <c r="L133" s="170">
        <f ca="1"/>
        <v>-0.3117555137767688</v>
      </c>
      <c r="M133" s="170">
        <f ca="1"/>
        <v>-0.50877206517654883</v>
      </c>
      <c r="N133" s="170">
        <f ca="1"/>
        <v>-0.49733066076131494</v>
      </c>
    </row>
    <row r="134" spans="1:14" s="170" customFormat="1" ht="23.25">
      <c r="A134" s="105"/>
      <c r="B134" s="137"/>
      <c r="C134" s="105"/>
      <c r="D134" s="159">
        <v>3</v>
      </c>
      <c r="E134" s="170">
        <f ca="1"/>
        <v>-0.44855593502623925</v>
      </c>
      <c r="F134" s="170">
        <f ca="1"/>
        <v>-0.6124987651535736</v>
      </c>
      <c r="G134" s="170">
        <f ca="1"/>
        <v>-0.58562006678272316</v>
      </c>
      <c r="H134" s="170">
        <f ca="1"/>
        <v>-0.63517695447028555</v>
      </c>
      <c r="I134" s="170">
        <f ca="1"/>
        <v>-0.47673190914898611</v>
      </c>
      <c r="J134" s="170">
        <f ca="1"/>
        <v>-0.44855593502623925</v>
      </c>
      <c r="K134" s="170">
        <f ca="1"/>
        <v>-0.32839365895951067</v>
      </c>
      <c r="L134" s="170">
        <f ca="1"/>
        <v>-0.31252894224201877</v>
      </c>
      <c r="M134" s="170">
        <f ca="1"/>
        <v>-0.50811929951964152</v>
      </c>
      <c r="N134" s="170">
        <f ca="1"/>
        <v>-0.49736784765696662</v>
      </c>
    </row>
    <row r="135" spans="1:14" s="170" customFormat="1" ht="23.25">
      <c r="A135" s="105"/>
      <c r="B135" s="137"/>
      <c r="C135" s="105"/>
      <c r="D135" s="159">
        <v>4</v>
      </c>
      <c r="E135" s="170">
        <f ca="1"/>
        <v>-0.44965280503716243</v>
      </c>
      <c r="F135" s="170">
        <f ca="1"/>
        <v>-0.61295676242099506</v>
      </c>
      <c r="G135" s="170">
        <f ca="1"/>
        <v>-0.58482580029119269</v>
      </c>
      <c r="H135" s="170">
        <f ca="1"/>
        <v>-0.63512223417662095</v>
      </c>
      <c r="I135" s="170">
        <f ca="1"/>
        <v>-0.48232966973808089</v>
      </c>
      <c r="J135" s="170">
        <f ca="1"/>
        <v>-0.44965280503716243</v>
      </c>
      <c r="K135" s="170">
        <f ca="1"/>
        <v>-0.32972954214590078</v>
      </c>
      <c r="L135" s="170">
        <f ca="1"/>
        <v>-0.31142864227275124</v>
      </c>
      <c r="M135" s="170">
        <f ca="1"/>
        <v>-0.50792339557540511</v>
      </c>
      <c r="N135" s="170">
        <f ca="1"/>
        <v>-0.49640442292480746</v>
      </c>
    </row>
    <row r="136" spans="1:14" s="105" customFormat="1" ht="23.25">
      <c r="B136" s="137"/>
      <c r="D136" s="181"/>
      <c r="E136" s="168"/>
      <c r="F136" s="169"/>
      <c r="G136" s="169"/>
      <c r="J136" s="170"/>
      <c r="K136" s="170"/>
      <c r="L136" s="170"/>
    </row>
    <row r="137" spans="1:14" s="151" customFormat="1" ht="30">
      <c r="A137" s="9"/>
      <c r="B137" s="9"/>
      <c r="C137" s="149" t="s">
        <v>270</v>
      </c>
      <c r="D137" s="150"/>
      <c r="E137" s="151" t="str" cm="1">
        <f t="array" aca="1" ref="E137:N137" ca="1">_xlfn.ANCHORARRAY($E$41)</f>
        <v>Ridgeline Manor</v>
      </c>
      <c r="F137" s="151" t="str">
        <f ca="1"/>
        <v>Noble Residences</v>
      </c>
      <c r="G137" s="151" t="str">
        <f ca="1"/>
        <v>Meadow Lanes</v>
      </c>
      <c r="H137" s="151" t="str">
        <f ca="1"/>
        <v>Smart House</v>
      </c>
      <c r="I137" s="151" t="str">
        <f ca="1"/>
        <v>Perk Place</v>
      </c>
      <c r="J137" s="151" t="str">
        <f ca="1"/>
        <v>Streetside Hill</v>
      </c>
      <c r="K137" s="151" t="str">
        <f ca="1"/>
        <v>Lakeview Terrace</v>
      </c>
      <c r="L137" s="151" t="str">
        <f ca="1"/>
        <v>Brown House</v>
      </c>
      <c r="M137" s="151" t="str">
        <f ca="1"/>
        <v>Constellation Park</v>
      </c>
      <c r="N137" s="151" t="str">
        <f ca="1"/>
        <v>High Rise Apartments</v>
      </c>
    </row>
    <row r="138" spans="1:14" s="162" customFormat="1">
      <c r="A138" s="9"/>
      <c r="B138" s="9"/>
      <c r="C138" s="9"/>
      <c r="D138" s="159" t="s">
        <v>235</v>
      </c>
      <c r="E138" s="162" cm="1">
        <f t="array" aca="1" ref="E138:N143" ca="1">IF(N36="Yes",IF(_xlfn.VSTACK(_xlfn.ANCHORARRAY(E123),_xlfn.ANCHORARRAY(E124),_xlfn.ANCHORARRAY(E125),_xlfn.ANCHORARRAY(E126),_xlfn.ANCHORARRAY(E127),_xlfn.ANCHORARRAY(E128))&lt;_xlfn.ANCHORARRAY(E116),_xlfn.VSTACK(_xlfn.ANCHORARRAY(E123),_xlfn.ANCHORARRAY(E124),_xlfn.ANCHORARRAY(E125),_xlfn.ANCHORARRAY(E126),_xlfn.ANCHORARRAY(E127),_xlfn.ANCHORARRAY(E128)),_xlfn.ANCHORARRAY(E116)),_xlfn.ANCHORARRAY(E116))</f>
        <v>663.01462270142281</v>
      </c>
      <c r="F138" s="162">
        <f ca="1"/>
        <v>663.01462270142281</v>
      </c>
      <c r="G138" s="162">
        <f ca="1"/>
        <v>663.01462270142281</v>
      </c>
      <c r="H138" s="162">
        <f ca="1"/>
        <v>663.01462270142281</v>
      </c>
      <c r="I138" s="162">
        <f ca="1"/>
        <v>663.01462270142281</v>
      </c>
      <c r="J138" s="162">
        <f ca="1"/>
        <v>663.01462270142281</v>
      </c>
      <c r="K138" s="162">
        <f ca="1"/>
        <v>807.4886522353471</v>
      </c>
      <c r="L138" s="162">
        <f ca="1"/>
        <v>807.4886522353471</v>
      </c>
      <c r="M138" s="162">
        <f ca="1"/>
        <v>807.4886522353471</v>
      </c>
      <c r="N138" s="162">
        <f ca="1"/>
        <v>804.21960652371195</v>
      </c>
    </row>
    <row r="139" spans="1:14" s="162" customFormat="1">
      <c r="A139" s="9"/>
      <c r="B139" s="9"/>
      <c r="C139" s="9"/>
      <c r="D139" s="159" t="s">
        <v>216</v>
      </c>
      <c r="E139" s="162">
        <f ca="1"/>
        <v>884.01949693523045</v>
      </c>
      <c r="F139" s="162">
        <f ca="1"/>
        <v>884.01949693523045</v>
      </c>
      <c r="G139" s="162">
        <f ca="1"/>
        <v>884.01949693523045</v>
      </c>
      <c r="H139" s="162">
        <f ca="1"/>
        <v>884.01949693523045</v>
      </c>
      <c r="I139" s="162">
        <f ca="1"/>
        <v>884.01949693523045</v>
      </c>
      <c r="J139" s="162">
        <f ca="1"/>
        <v>884.01949693523045</v>
      </c>
      <c r="K139" s="162">
        <f ca="1"/>
        <v>1076.6515363137962</v>
      </c>
      <c r="L139" s="162">
        <f ca="1"/>
        <v>1076.6515363137962</v>
      </c>
      <c r="M139" s="162">
        <f ca="1"/>
        <v>1076.6515363137962</v>
      </c>
      <c r="N139" s="162">
        <f ca="1"/>
        <v>1072.2928086982827</v>
      </c>
    </row>
    <row r="140" spans="1:14" s="162" customFormat="1">
      <c r="A140" s="9"/>
      <c r="B140" s="9"/>
      <c r="C140" s="9"/>
      <c r="D140" s="159">
        <v>1</v>
      </c>
      <c r="E140" s="162">
        <f ca="1"/>
        <v>935.52631834767624</v>
      </c>
      <c r="F140" s="162">
        <f ca="1"/>
        <v>935.52631834767624</v>
      </c>
      <c r="G140" s="162">
        <f ca="1"/>
        <v>935.52631834767624</v>
      </c>
      <c r="H140" s="162">
        <f ca="1"/>
        <v>935.52631834767624</v>
      </c>
      <c r="I140" s="162">
        <f ca="1"/>
        <v>935.52631834767624</v>
      </c>
      <c r="J140" s="162">
        <f ca="1"/>
        <v>935.52631834767624</v>
      </c>
      <c r="K140" s="162">
        <f ca="1"/>
        <v>1139.381938297694</v>
      </c>
      <c r="L140" s="162">
        <f ca="1"/>
        <v>1139.381938297694</v>
      </c>
      <c r="M140" s="162">
        <f ca="1"/>
        <v>1139.381938297694</v>
      </c>
      <c r="N140" s="162">
        <f ca="1"/>
        <v>1134.769252250657</v>
      </c>
    </row>
    <row r="141" spans="1:14" s="162" customFormat="1">
      <c r="A141" s="9"/>
      <c r="B141" s="9"/>
      <c r="C141" s="9"/>
      <c r="D141" s="159">
        <v>2</v>
      </c>
      <c r="E141" s="162">
        <f ca="1"/>
        <v>581.21085364317094</v>
      </c>
      <c r="F141" s="162">
        <f ca="1"/>
        <v>581.21085364317094</v>
      </c>
      <c r="G141" s="162">
        <f ca="1"/>
        <v>581.21085364317094</v>
      </c>
      <c r="H141" s="162">
        <f ca="1"/>
        <v>581.21085364317094</v>
      </c>
      <c r="I141" s="162">
        <f ca="1"/>
        <v>581.21085364317094</v>
      </c>
      <c r="J141" s="162">
        <f ca="1"/>
        <v>581.21085364317094</v>
      </c>
      <c r="K141" s="162">
        <f ca="1"/>
        <v>707.85945408059331</v>
      </c>
      <c r="L141" s="162">
        <f ca="1"/>
        <v>707.85945408059331</v>
      </c>
      <c r="M141" s="162">
        <f ca="1"/>
        <v>707.85945408059331</v>
      </c>
      <c r="N141" s="162">
        <f ca="1"/>
        <v>704.99374828225586</v>
      </c>
    </row>
    <row r="142" spans="1:14" s="162" customFormat="1">
      <c r="A142" s="9"/>
      <c r="B142" s="9"/>
      <c r="C142" s="9"/>
      <c r="D142" s="159">
        <v>3</v>
      </c>
      <c r="E142" s="162">
        <f ca="1"/>
        <v>525.71000860831862</v>
      </c>
      <c r="F142" s="162">
        <f ca="1"/>
        <v>525.71000860831862</v>
      </c>
      <c r="G142" s="162">
        <f ca="1"/>
        <v>525.71000860831862</v>
      </c>
      <c r="H142" s="162">
        <f ca="1"/>
        <v>525.71000860831862</v>
      </c>
      <c r="I142" s="162">
        <f ca="1"/>
        <v>525.71000860831862</v>
      </c>
      <c r="J142" s="162">
        <f ca="1"/>
        <v>525.71000860831862</v>
      </c>
      <c r="K142" s="162">
        <f ca="1"/>
        <v>640.26471179193322</v>
      </c>
      <c r="L142" s="162">
        <f ca="1"/>
        <v>640.26471179193322</v>
      </c>
      <c r="M142" s="162">
        <f ca="1"/>
        <v>640.26471179193322</v>
      </c>
      <c r="N142" s="162">
        <f ca="1"/>
        <v>637.67265727252845</v>
      </c>
    </row>
    <row r="143" spans="1:14" s="162" customFormat="1">
      <c r="A143" s="9"/>
      <c r="B143" s="9"/>
      <c r="C143" s="9"/>
      <c r="D143" s="159">
        <v>4</v>
      </c>
      <c r="E143" s="162">
        <f ca="1"/>
        <v>455.54989063048885</v>
      </c>
      <c r="F143" s="162">
        <f ca="1"/>
        <v>455.54989063048885</v>
      </c>
      <c r="G143" s="162">
        <f ca="1"/>
        <v>455.54989063048885</v>
      </c>
      <c r="H143" s="162">
        <f ca="1"/>
        <v>455.54989063048885</v>
      </c>
      <c r="I143" s="162">
        <f ca="1"/>
        <v>455.54989063048885</v>
      </c>
      <c r="J143" s="162">
        <f ca="1"/>
        <v>455.54989063048885</v>
      </c>
      <c r="K143" s="162">
        <f ca="1"/>
        <v>554.81637148873074</v>
      </c>
      <c r="L143" s="162">
        <f ca="1"/>
        <v>554.81637148873074</v>
      </c>
      <c r="M143" s="162">
        <f ca="1"/>
        <v>554.81637148873074</v>
      </c>
      <c r="N143" s="162">
        <f ca="1"/>
        <v>552.570246945755</v>
      </c>
    </row>
    <row r="144" spans="1:14" s="151" customFormat="1" ht="30">
      <c r="A144" s="9"/>
      <c r="B144" s="9"/>
      <c r="C144" s="149" t="s">
        <v>271</v>
      </c>
      <c r="D144" s="150"/>
      <c r="E144" s="151" t="str" cm="1">
        <f t="array" aca="1" ref="E144:N144" ca="1">_xlfn.ANCHORARRAY($E$41)</f>
        <v>Ridgeline Manor</v>
      </c>
      <c r="F144" s="151" t="str">
        <f ca="1"/>
        <v>Noble Residences</v>
      </c>
      <c r="G144" s="151" t="str">
        <f ca="1"/>
        <v>Meadow Lanes</v>
      </c>
      <c r="H144" s="151" t="str">
        <f ca="1"/>
        <v>Smart House</v>
      </c>
      <c r="I144" s="151" t="str">
        <f ca="1"/>
        <v>Perk Place</v>
      </c>
      <c r="J144" s="151" t="str">
        <f ca="1"/>
        <v>Streetside Hill</v>
      </c>
      <c r="K144" s="151" t="str">
        <f ca="1"/>
        <v>Lakeview Terrace</v>
      </c>
      <c r="L144" s="151" t="str">
        <f ca="1"/>
        <v>Brown House</v>
      </c>
      <c r="M144" s="151" t="str">
        <f ca="1"/>
        <v>Constellation Park</v>
      </c>
      <c r="N144" s="151" t="str">
        <f ca="1"/>
        <v>High Rise Apartments</v>
      </c>
    </row>
    <row r="145" spans="1:14" s="162" customFormat="1">
      <c r="A145" s="9"/>
      <c r="B145" s="9"/>
      <c r="C145" s="9"/>
      <c r="D145" s="159" t="s">
        <v>235</v>
      </c>
      <c r="E145" s="162" cm="1">
        <f t="array" aca="1" ref="E145:N150" ca="1">_xlfn.ANCHORARRAY(E138)/N39</f>
        <v>23.679093667907956</v>
      </c>
      <c r="F145" s="162">
        <f ca="1"/>
        <v>23.679093667907956</v>
      </c>
      <c r="G145" s="162">
        <f ca="1"/>
        <v>23.679093667907956</v>
      </c>
      <c r="H145" s="162">
        <f ca="1"/>
        <v>23.679093667907956</v>
      </c>
      <c r="I145" s="162">
        <f ca="1"/>
        <v>23.679093667907956</v>
      </c>
      <c r="J145" s="162">
        <f ca="1"/>
        <v>23.679093667907956</v>
      </c>
      <c r="K145" s="162">
        <f ca="1"/>
        <v>28.838880436976684</v>
      </c>
      <c r="L145" s="162">
        <f ca="1"/>
        <v>28.838880436976684</v>
      </c>
      <c r="M145" s="162">
        <f ca="1"/>
        <v>28.838880436976684</v>
      </c>
      <c r="N145" s="162">
        <f ca="1"/>
        <v>28.722128804418283</v>
      </c>
    </row>
    <row r="146" spans="1:14" s="162" customFormat="1">
      <c r="A146" s="9"/>
      <c r="B146" s="9"/>
      <c r="C146" s="9"/>
      <c r="D146" s="159" t="s">
        <v>216</v>
      </c>
      <c r="E146" s="162">
        <f ca="1"/>
        <v>31.572124890543943</v>
      </c>
      <c r="F146" s="162">
        <f ca="1"/>
        <v>31.572124890543943</v>
      </c>
      <c r="G146" s="162">
        <f ca="1"/>
        <v>31.572124890543943</v>
      </c>
      <c r="H146" s="162">
        <f ca="1"/>
        <v>31.572124890543943</v>
      </c>
      <c r="I146" s="162">
        <f ca="1"/>
        <v>31.572124890543943</v>
      </c>
      <c r="J146" s="162">
        <f ca="1"/>
        <v>31.572124890543943</v>
      </c>
      <c r="K146" s="162">
        <f ca="1"/>
        <v>38.451840582635576</v>
      </c>
      <c r="L146" s="162">
        <f ca="1"/>
        <v>38.451840582635576</v>
      </c>
      <c r="M146" s="162">
        <f ca="1"/>
        <v>38.451840582635576</v>
      </c>
      <c r="N146" s="162">
        <f ca="1"/>
        <v>38.296171739224384</v>
      </c>
    </row>
    <row r="147" spans="1:14" s="162" customFormat="1">
      <c r="A147" s="9"/>
      <c r="B147" s="9"/>
      <c r="C147" s="9"/>
      <c r="D147" s="159">
        <v>1</v>
      </c>
      <c r="E147" s="162">
        <f ca="1"/>
        <v>33.411654226702723</v>
      </c>
      <c r="F147" s="162">
        <f ca="1"/>
        <v>33.411654226702723</v>
      </c>
      <c r="G147" s="162">
        <f ca="1"/>
        <v>33.411654226702723</v>
      </c>
      <c r="H147" s="162">
        <f ca="1"/>
        <v>33.411654226702723</v>
      </c>
      <c r="I147" s="162">
        <f ca="1"/>
        <v>33.411654226702723</v>
      </c>
      <c r="J147" s="162">
        <f ca="1"/>
        <v>33.411654226702723</v>
      </c>
      <c r="K147" s="162">
        <f ca="1"/>
        <v>40.6922120820605</v>
      </c>
      <c r="L147" s="162">
        <f ca="1"/>
        <v>40.6922120820605</v>
      </c>
      <c r="M147" s="162">
        <f ca="1"/>
        <v>40.6922120820605</v>
      </c>
      <c r="N147" s="162">
        <f ca="1"/>
        <v>40.527473294666322</v>
      </c>
    </row>
    <row r="148" spans="1:14" s="162" customFormat="1">
      <c r="A148" s="9"/>
      <c r="B148" s="9"/>
      <c r="C148" s="9"/>
      <c r="D148" s="159">
        <v>2</v>
      </c>
      <c r="E148" s="162">
        <f ca="1"/>
        <v>20.757530487256105</v>
      </c>
      <c r="F148" s="162">
        <f ca="1"/>
        <v>20.757530487256105</v>
      </c>
      <c r="G148" s="162">
        <f ca="1"/>
        <v>20.757530487256105</v>
      </c>
      <c r="H148" s="162">
        <f ca="1"/>
        <v>20.757530487256105</v>
      </c>
      <c r="I148" s="162">
        <f ca="1"/>
        <v>20.757530487256105</v>
      </c>
      <c r="J148" s="162">
        <f ca="1"/>
        <v>20.757530487256105</v>
      </c>
      <c r="K148" s="162">
        <f ca="1"/>
        <v>25.280694788592619</v>
      </c>
      <c r="L148" s="162">
        <f ca="1"/>
        <v>25.280694788592619</v>
      </c>
      <c r="M148" s="162">
        <f ca="1"/>
        <v>25.280694788592619</v>
      </c>
      <c r="N148" s="162">
        <f ca="1"/>
        <v>25.178348152937708</v>
      </c>
    </row>
    <row r="149" spans="1:14" s="162" customFormat="1">
      <c r="A149" s="9"/>
      <c r="B149" s="9"/>
      <c r="C149" s="9"/>
      <c r="D149" s="159">
        <v>3</v>
      </c>
      <c r="E149" s="162">
        <f ca="1"/>
        <v>18.775357450297093</v>
      </c>
      <c r="F149" s="162">
        <f ca="1"/>
        <v>18.775357450297093</v>
      </c>
      <c r="G149" s="162">
        <f ca="1"/>
        <v>18.775357450297093</v>
      </c>
      <c r="H149" s="162">
        <f ca="1"/>
        <v>18.775357450297093</v>
      </c>
      <c r="I149" s="162">
        <f ca="1"/>
        <v>18.775357450297093</v>
      </c>
      <c r="J149" s="162">
        <f ca="1"/>
        <v>18.775357450297093</v>
      </c>
      <c r="K149" s="162">
        <f ca="1"/>
        <v>22.8665968497119</v>
      </c>
      <c r="L149" s="162">
        <f ca="1"/>
        <v>22.8665968497119</v>
      </c>
      <c r="M149" s="162">
        <f ca="1"/>
        <v>22.8665968497119</v>
      </c>
      <c r="N149" s="162">
        <f ca="1"/>
        <v>22.774023474018872</v>
      </c>
    </row>
    <row r="150" spans="1:14" s="162" customFormat="1">
      <c r="A150" s="9"/>
      <c r="B150" s="9"/>
      <c r="C150" s="9"/>
      <c r="D150" s="159">
        <v>4</v>
      </c>
      <c r="E150" s="162">
        <f ca="1"/>
        <v>16.269638951088886</v>
      </c>
      <c r="F150" s="162">
        <f ca="1"/>
        <v>16.269638951088886</v>
      </c>
      <c r="G150" s="162">
        <f ca="1"/>
        <v>16.269638951088886</v>
      </c>
      <c r="H150" s="162">
        <f ca="1"/>
        <v>16.269638951088886</v>
      </c>
      <c r="I150" s="162">
        <f ca="1"/>
        <v>16.269638951088886</v>
      </c>
      <c r="J150" s="162">
        <f ca="1"/>
        <v>16.269638951088886</v>
      </c>
      <c r="K150" s="162">
        <f ca="1"/>
        <v>19.814870410311812</v>
      </c>
      <c r="L150" s="162">
        <f ca="1"/>
        <v>19.814870410311812</v>
      </c>
      <c r="M150" s="162">
        <f ca="1"/>
        <v>19.814870410311812</v>
      </c>
      <c r="N150" s="162">
        <f ca="1"/>
        <v>19.734651676634108</v>
      </c>
    </row>
    <row r="152" spans="1:14" ht="17.25">
      <c r="D152" s="10" t="s">
        <v>272</v>
      </c>
    </row>
  </sheetData>
  <conditionalFormatting sqref="E130">
    <cfRule type="colorScale" priority="5">
      <colorScale>
        <cfvo type="min"/>
        <cfvo type="num" val="0"/>
        <cfvo type="max"/>
        <color rgb="FF00B0F0"/>
        <color theme="0"/>
        <color theme="9" tint="-0.249977111117893"/>
      </colorScale>
    </cfRule>
  </conditionalFormatting>
  <conditionalFormatting sqref="E41:XFD41 E52:XFD52 E72:XFD72 E100:XFD100 E107:XFD107 E114:XFD114 E137:O137 E144:O144">
    <cfRule type="expression" dxfId="18" priority="1">
      <formula>E$41&lt;&gt;""</formula>
    </cfRule>
  </conditionalFormatting>
  <conditionalFormatting sqref="E47:N47 E69:N69 P69:XFD69 P47:XFD47">
    <cfRule type="expression" dxfId="17" priority="34">
      <formula>E46&lt;&gt;""</formula>
    </cfRule>
  </conditionalFormatting>
  <conditionalFormatting sqref="E73:XFD79">
    <cfRule type="colorScale" priority="13">
      <colorScale>
        <cfvo type="min"/>
        <cfvo type="max"/>
        <color theme="0"/>
        <color rgb="FF00B050"/>
      </colorScale>
    </cfRule>
  </conditionalFormatting>
  <conditionalFormatting sqref="E81:XFD81 E91:XFD91">
    <cfRule type="expression" dxfId="16" priority="19">
      <formula>E$81&lt;&gt;""</formula>
    </cfRule>
  </conditionalFormatting>
  <conditionalFormatting sqref="E92:XFD98">
    <cfRule type="colorScale" priority="12">
      <colorScale>
        <cfvo type="min"/>
        <cfvo type="max"/>
        <color theme="0"/>
        <color rgb="FF00B050"/>
      </colorScale>
    </cfRule>
  </conditionalFormatting>
  <conditionalFormatting sqref="E108:XFD113 E101:XFD106">
    <cfRule type="colorScale" priority="74">
      <colorScale>
        <cfvo type="min"/>
        <cfvo type="max"/>
        <color theme="0"/>
        <color rgb="FF00B050"/>
      </colorScale>
    </cfRule>
  </conditionalFormatting>
  <conditionalFormatting sqref="E116:XFD121">
    <cfRule type="colorScale" priority="73">
      <colorScale>
        <cfvo type="min"/>
        <cfvo type="max"/>
        <color theme="0"/>
        <color rgb="FF00B050"/>
      </colorScale>
    </cfRule>
  </conditionalFormatting>
  <conditionalFormatting sqref="E123:XFD128">
    <cfRule type="colorScale" priority="7">
      <colorScale>
        <cfvo type="min"/>
        <cfvo type="max"/>
        <color theme="0"/>
        <color rgb="FF00B050"/>
      </colorScale>
    </cfRule>
  </conditionalFormatting>
  <conditionalFormatting sqref="E130:XFD135">
    <cfRule type="colorScale" priority="28">
      <colorScale>
        <cfvo type="min"/>
        <cfvo type="num" val="0"/>
        <cfvo type="max"/>
        <color rgb="FF00B0F0"/>
        <color theme="0"/>
        <color theme="9" tint="-0.249977111117893"/>
      </colorScale>
    </cfRule>
  </conditionalFormatting>
  <conditionalFormatting sqref="E138:XFD143">
    <cfRule type="colorScale" priority="71">
      <colorScale>
        <cfvo type="min"/>
        <cfvo type="max"/>
        <color theme="0"/>
        <color rgb="FF00B050"/>
      </colorScale>
    </cfRule>
  </conditionalFormatting>
  <conditionalFormatting sqref="E145:XFD150">
    <cfRule type="colorScale" priority="3">
      <colorScale>
        <cfvo type="min"/>
        <cfvo type="max"/>
        <color theme="0"/>
        <color rgb="FF00B050"/>
      </colorScale>
    </cfRule>
  </conditionalFormatting>
  <dataValidations count="2">
    <dataValidation type="list" allowBlank="1" showInputMessage="1" showErrorMessage="1" sqref="N36" xr:uid="{D5000B82-7386-4460-A7B8-C63224B44EC8}">
      <formula1>"Yes,No"</formula1>
    </dataValidation>
    <dataValidation allowBlank="1" showInputMessage="1" showErrorMessage="1" prompt="100% fully adjusts costs to reflect the zip code; 0% ignores zip code; %'s in between are a blend." sqref="B116 C116 A116" xr:uid="{E1FC52DF-3EE9-40C6-891A-EF103A806E52}"/>
  </dataValidations>
  <hyperlinks>
    <hyperlink ref="C28" r:id="rId1" xr:uid="{FC74DAD0-5DE0-4FC7-A02E-16CE3FA15F55}"/>
  </hyperlinks>
  <pageMargins left="0.7" right="0.7" top="0.75" bottom="0.75" header="0.3" footer="0.3"/>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46BA36-6049-4A60-B05D-15BDD342410A}">
  <sheetPr>
    <tabColor rgb="FFFFCCCC"/>
  </sheetPr>
  <dimension ref="A1:Q130"/>
  <sheetViews>
    <sheetView topLeftCell="A20" zoomScale="130" zoomScaleNormal="130" workbookViewId="0">
      <selection activeCell="D45" sqref="D45"/>
    </sheetView>
  </sheetViews>
  <sheetFormatPr defaultColWidth="9.140625" defaultRowHeight="14.25" outlineLevelRow="1"/>
  <cols>
    <col min="1" max="3" width="1.7109375" style="9" customWidth="1"/>
    <col min="4" max="4" width="33.42578125" style="9" bestFit="1" customWidth="1"/>
    <col min="5" max="5" width="16.140625" style="93" bestFit="1" customWidth="1"/>
    <col min="6" max="6" width="16.140625" style="93" customWidth="1"/>
    <col min="7" max="7" width="14.85546875" style="93" bestFit="1" customWidth="1"/>
    <col min="8" max="8" width="16.85546875" style="9" bestFit="1" customWidth="1"/>
    <col min="9" max="10" width="12.5703125" style="9" bestFit="1" customWidth="1"/>
    <col min="11" max="11" width="14.28515625" style="9" bestFit="1" customWidth="1"/>
    <col min="12" max="13" width="12.5703125" style="9" bestFit="1" customWidth="1"/>
    <col min="14" max="14" width="14.5703125" style="9" customWidth="1"/>
    <col min="15" max="15" width="12.5703125" style="9" bestFit="1" customWidth="1"/>
    <col min="16" max="16" width="10.28515625" style="9" customWidth="1"/>
    <col min="17" max="17" width="12.5703125" style="9" bestFit="1" customWidth="1"/>
    <col min="18" max="18" width="15.140625" style="9" bestFit="1" customWidth="1"/>
    <col min="19" max="24" width="12.5703125" style="9" bestFit="1" customWidth="1"/>
    <col min="25" max="25" width="14.42578125" style="9" bestFit="1" customWidth="1"/>
    <col min="26" max="51" width="12.5703125" style="9" bestFit="1" customWidth="1"/>
    <col min="52" max="16384" width="9.140625" style="9"/>
  </cols>
  <sheetData>
    <row r="1" spans="4:17" ht="23.25">
      <c r="D1" s="51" t="s">
        <v>273</v>
      </c>
      <c r="E1" s="226"/>
      <c r="F1" s="226"/>
      <c r="G1" s="226"/>
      <c r="H1" s="61"/>
      <c r="I1" s="61"/>
      <c r="J1" s="61"/>
      <c r="K1" s="61"/>
      <c r="L1" s="61"/>
      <c r="M1" s="61"/>
      <c r="N1" s="61"/>
      <c r="O1" s="61"/>
      <c r="P1" s="61"/>
      <c r="Q1" s="61"/>
    </row>
    <row r="3" spans="4:17" ht="15">
      <c r="D3" s="17" t="s">
        <v>221</v>
      </c>
    </row>
    <row r="4" spans="4:17" outlineLevel="1"/>
    <row r="5" spans="4:17" ht="15" outlineLevel="1">
      <c r="D5" s="20" t="s">
        <v>73</v>
      </c>
      <c r="E5" s="182"/>
      <c r="F5" s="182"/>
      <c r="G5" s="182"/>
      <c r="H5" s="74"/>
      <c r="I5" s="74"/>
      <c r="L5" s="47" t="s">
        <v>222</v>
      </c>
      <c r="M5" s="74"/>
      <c r="N5" s="74"/>
      <c r="O5" s="74"/>
      <c r="P5" s="74"/>
      <c r="Q5" s="74"/>
    </row>
    <row r="6" spans="4:17" ht="16.5" customHeight="1" outlineLevel="1">
      <c r="D6" s="101"/>
      <c r="E6" s="101"/>
      <c r="F6" s="101"/>
      <c r="G6" s="101"/>
      <c r="H6" s="101"/>
      <c r="I6" s="101"/>
      <c r="L6" s="55"/>
    </row>
    <row r="7" spans="4:17" ht="18" customHeight="1" outlineLevel="1">
      <c r="D7" s="101"/>
      <c r="E7" s="101"/>
      <c r="F7" s="101"/>
      <c r="G7" s="101"/>
      <c r="H7" s="101"/>
      <c r="I7" s="101"/>
      <c r="L7" s="55"/>
    </row>
    <row r="8" spans="4:17" outlineLevel="1">
      <c r="D8" s="101"/>
      <c r="E8" s="101"/>
      <c r="F8" s="101"/>
      <c r="G8" s="101"/>
      <c r="H8" s="101"/>
      <c r="I8" s="101"/>
      <c r="L8" s="186"/>
      <c r="M8" s="186"/>
      <c r="N8" s="186"/>
      <c r="O8" s="186"/>
      <c r="P8" s="186"/>
      <c r="Q8" s="186"/>
    </row>
    <row r="9" spans="4:17" ht="16.5" customHeight="1" outlineLevel="1">
      <c r="D9" s="49"/>
      <c r="E9" s="49"/>
      <c r="F9" s="49"/>
      <c r="G9" s="49"/>
      <c r="H9" s="49"/>
      <c r="I9" s="49"/>
      <c r="L9" s="186"/>
      <c r="M9" s="186"/>
      <c r="N9" s="186"/>
      <c r="O9" s="186"/>
      <c r="P9" s="186"/>
      <c r="Q9" s="186"/>
    </row>
    <row r="10" spans="4:17" outlineLevel="1">
      <c r="D10" s="101"/>
      <c r="E10" s="101"/>
      <c r="F10" s="208"/>
      <c r="G10" s="208"/>
      <c r="H10" s="208"/>
      <c r="I10" s="101"/>
      <c r="L10" s="55"/>
    </row>
    <row r="11" spans="4:17" ht="17.25" customHeight="1" outlineLevel="1">
      <c r="D11" s="101"/>
      <c r="E11" s="101"/>
      <c r="F11" s="101"/>
      <c r="G11" s="101"/>
      <c r="H11" s="101"/>
      <c r="I11" s="101"/>
      <c r="L11" s="251"/>
      <c r="M11" s="251"/>
      <c r="N11" s="251"/>
      <c r="O11" s="251"/>
      <c r="P11" s="251"/>
      <c r="Q11" s="251"/>
    </row>
    <row r="12" spans="4:17" outlineLevel="1">
      <c r="D12" s="101"/>
      <c r="E12" s="101"/>
      <c r="F12" s="101"/>
      <c r="G12" s="101"/>
      <c r="H12" s="101"/>
      <c r="I12" s="101"/>
      <c r="L12" s="251"/>
      <c r="M12" s="251"/>
      <c r="N12" s="251"/>
      <c r="O12" s="251"/>
      <c r="P12" s="251"/>
      <c r="Q12" s="251"/>
    </row>
    <row r="13" spans="4:17" ht="16.5" customHeight="1" outlineLevel="1">
      <c r="D13" s="101"/>
      <c r="E13" s="101"/>
      <c r="F13" s="101"/>
      <c r="G13" s="101"/>
      <c r="H13" s="101"/>
      <c r="I13" s="101"/>
      <c r="L13" s="251"/>
      <c r="M13" s="251"/>
      <c r="N13" s="251"/>
      <c r="O13" s="251"/>
      <c r="P13" s="251"/>
      <c r="Q13" s="251"/>
    </row>
    <row r="14" spans="4:17" ht="18.75" customHeight="1" outlineLevel="1">
      <c r="D14" s="101"/>
      <c r="E14" s="101"/>
      <c r="F14" s="101"/>
      <c r="G14" s="101"/>
      <c r="H14" s="101"/>
      <c r="I14" s="101"/>
      <c r="L14" s="207"/>
      <c r="M14" s="101"/>
      <c r="N14" s="101"/>
      <c r="O14" s="101"/>
      <c r="P14" s="101"/>
      <c r="Q14" s="101"/>
    </row>
    <row r="15" spans="4:17" s="21" customFormat="1" ht="16.5" customHeight="1" outlineLevel="1">
      <c r="D15" s="49"/>
      <c r="E15" s="49"/>
      <c r="F15" s="49"/>
      <c r="G15" s="49"/>
      <c r="H15" s="49"/>
      <c r="I15" s="49"/>
    </row>
    <row r="16" spans="4:17" ht="16.5" customHeight="1" outlineLevel="1">
      <c r="D16" s="101"/>
      <c r="E16" s="101"/>
      <c r="F16" s="101"/>
      <c r="G16" s="101"/>
      <c r="H16" s="101"/>
      <c r="I16" s="101"/>
    </row>
    <row r="17" spans="4:17" ht="15.75" customHeight="1" outlineLevel="1">
      <c r="D17" s="101"/>
      <c r="E17" s="101"/>
      <c r="F17" s="101"/>
      <c r="G17" s="101"/>
      <c r="H17" s="101"/>
      <c r="I17" s="101"/>
    </row>
    <row r="18" spans="4:17" s="187" customFormat="1" ht="17.25" customHeight="1" outlineLevel="1">
      <c r="D18" s="252"/>
      <c r="E18" s="252"/>
      <c r="F18" s="252"/>
      <c r="G18" s="252"/>
      <c r="H18" s="252"/>
      <c r="I18" s="252"/>
      <c r="L18" s="47" t="s">
        <v>274</v>
      </c>
      <c r="M18" s="225"/>
      <c r="N18" s="225"/>
      <c r="O18" s="224"/>
      <c r="P18" s="223"/>
      <c r="Q18" s="223"/>
    </row>
    <row r="19" spans="4:17" s="187" customFormat="1" ht="15.75" customHeight="1" outlineLevel="1">
      <c r="D19" s="252"/>
      <c r="E19" s="252"/>
      <c r="F19" s="252"/>
      <c r="G19" s="252"/>
      <c r="H19" s="252"/>
      <c r="I19" s="252"/>
      <c r="L19" s="101"/>
      <c r="M19" s="101"/>
      <c r="N19" s="101"/>
      <c r="O19" s="101"/>
      <c r="P19" s="101"/>
      <c r="Q19" s="101"/>
    </row>
    <row r="20" spans="4:17" ht="16.5" customHeight="1" outlineLevel="1">
      <c r="D20" s="101"/>
      <c r="E20" s="101"/>
      <c r="F20" s="101"/>
      <c r="G20" s="101"/>
      <c r="H20" s="101"/>
      <c r="I20" s="101"/>
      <c r="L20" s="101"/>
      <c r="M20" s="101"/>
      <c r="N20" s="101"/>
      <c r="O20" s="101"/>
      <c r="P20" s="101"/>
      <c r="Q20" s="101"/>
    </row>
    <row r="21" spans="4:17" ht="16.5" customHeight="1" outlineLevel="1">
      <c r="D21" s="101"/>
      <c r="E21" s="101"/>
      <c r="F21" s="101"/>
      <c r="G21" s="101"/>
      <c r="H21" s="101"/>
      <c r="I21" s="101"/>
      <c r="L21" s="101"/>
      <c r="M21" s="101"/>
      <c r="N21" s="101"/>
      <c r="O21" s="101"/>
      <c r="P21" s="101"/>
      <c r="Q21" s="101"/>
    </row>
    <row r="22" spans="4:17" ht="16.5" customHeight="1" outlineLevel="1">
      <c r="D22" s="101"/>
      <c r="E22" s="101"/>
      <c r="F22" s="101"/>
      <c r="G22" s="101"/>
      <c r="H22" s="101"/>
      <c r="I22" s="101"/>
      <c r="L22" s="101"/>
      <c r="M22" s="101"/>
      <c r="N22" s="101"/>
      <c r="O22" s="101"/>
      <c r="P22" s="101"/>
      <c r="Q22" s="101"/>
    </row>
    <row r="23" spans="4:17" outlineLevel="1">
      <c r="D23" s="101"/>
      <c r="E23" s="101"/>
      <c r="F23" s="101"/>
      <c r="G23" s="101"/>
      <c r="H23" s="101"/>
      <c r="I23" s="101"/>
      <c r="L23" s="101"/>
      <c r="M23" s="101"/>
      <c r="N23" s="101"/>
      <c r="O23" s="101"/>
      <c r="P23" s="101"/>
      <c r="Q23" s="101"/>
    </row>
    <row r="24" spans="4:17" outlineLevel="1">
      <c r="D24" s="101"/>
      <c r="E24" s="101"/>
      <c r="F24" s="101"/>
      <c r="G24" s="101"/>
      <c r="H24" s="101"/>
      <c r="I24" s="101"/>
      <c r="L24" s="101"/>
      <c r="M24" s="101"/>
      <c r="N24" s="101"/>
      <c r="O24" s="101"/>
      <c r="P24" s="101"/>
      <c r="Q24" s="101"/>
    </row>
    <row r="25" spans="4:17" ht="15">
      <c r="D25" s="20" t="s">
        <v>223</v>
      </c>
      <c r="E25" s="211"/>
      <c r="F25" s="77"/>
      <c r="G25" s="77"/>
      <c r="H25" s="77"/>
      <c r="I25" s="77"/>
    </row>
    <row r="26" spans="4:17">
      <c r="D26" s="9" t="s">
        <v>224</v>
      </c>
      <c r="E26" s="77"/>
      <c r="F26" s="77"/>
      <c r="G26" s="77"/>
      <c r="H26" s="77"/>
      <c r="I26" s="77"/>
    </row>
    <row r="27" spans="4:17">
      <c r="D27" s="145" t="s">
        <v>225</v>
      </c>
    </row>
    <row r="28" spans="4:17">
      <c r="D28" s="145"/>
    </row>
    <row r="29" spans="4:17">
      <c r="D29" s="145"/>
    </row>
    <row r="30" spans="4:17">
      <c r="D30" s="145"/>
    </row>
    <row r="31" spans="4:17" ht="15.75" customHeight="1">
      <c r="D31" s="82" t="s">
        <v>275</v>
      </c>
      <c r="E31" s="222"/>
    </row>
    <row r="32" spans="4:17" ht="16.5">
      <c r="I32" s="116" t="s">
        <v>276</v>
      </c>
      <c r="J32" s="117"/>
      <c r="K32" s="117"/>
      <c r="N32" s="118" t="s">
        <v>228</v>
      </c>
    </row>
    <row r="33" spans="1:16" ht="16.5">
      <c r="E33" s="119" t="s">
        <v>229</v>
      </c>
      <c r="F33" s="117" t="s">
        <v>230</v>
      </c>
      <c r="I33" s="120" t="s">
        <v>231</v>
      </c>
      <c r="J33" s="121" t="s">
        <v>232</v>
      </c>
      <c r="K33" s="122" t="s">
        <v>233</v>
      </c>
      <c r="L33" s="118" t="s">
        <v>234</v>
      </c>
      <c r="N33" s="185">
        <f>365.25/12</f>
        <v>30.4375</v>
      </c>
    </row>
    <row r="34" spans="1:16">
      <c r="E34" s="124">
        <f>'Provider Profile'!C9</f>
        <v>45658</v>
      </c>
      <c r="F34" s="125">
        <v>46388</v>
      </c>
      <c r="H34" s="126" t="s">
        <v>235</v>
      </c>
      <c r="I34" s="127">
        <f>K34/K35</f>
        <v>0.74999999999999989</v>
      </c>
      <c r="J34" s="128">
        <f>I34</f>
        <v>0.74999999999999989</v>
      </c>
      <c r="K34" s="129">
        <v>0.82499999999999996</v>
      </c>
      <c r="L34" s="130">
        <v>1</v>
      </c>
    </row>
    <row r="35" spans="1:16" ht="16.5">
      <c r="E35" s="131">
        <f>'Provider Profile'!C10</f>
        <v>46022</v>
      </c>
      <c r="F35" s="132">
        <v>46752</v>
      </c>
      <c r="H35" s="133" t="s">
        <v>216</v>
      </c>
      <c r="I35" s="127">
        <v>1</v>
      </c>
      <c r="J35" s="128">
        <f>I35</f>
        <v>1</v>
      </c>
      <c r="K35" s="129">
        <v>1.1000000000000001</v>
      </c>
      <c r="L35" s="134">
        <v>1</v>
      </c>
      <c r="N35" s="118" t="s">
        <v>236</v>
      </c>
    </row>
    <row r="36" spans="1:16">
      <c r="H36" s="133">
        <v>1</v>
      </c>
      <c r="I36" s="127">
        <f ca="1">SUMPRODUCT(_xlfn.ANCHORARRAY('HUD Rates'!N27),_xlfn.ANCHORARRAY('HUD Rates'!L27))/SUMPRODUCT(_xlfn.ANCHORARRAY('HUD Rates'!M27),_xlfn.ANCHORARRAY('HUD Rates'!L27))</f>
        <v>1.0582643500409352</v>
      </c>
      <c r="J36" s="128">
        <f ca="1">I36/H36</f>
        <v>1.0582643500409352</v>
      </c>
      <c r="K36" s="129">
        <v>1.1000000000000001</v>
      </c>
      <c r="L36" s="134">
        <v>1</v>
      </c>
      <c r="N36" s="123" t="s">
        <v>277</v>
      </c>
      <c r="O36" s="210" t="s">
        <v>238</v>
      </c>
    </row>
    <row r="37" spans="1:16" ht="16.5">
      <c r="E37" s="135" t="s">
        <v>239</v>
      </c>
      <c r="F37" s="136">
        <v>0.03</v>
      </c>
      <c r="H37" s="133">
        <v>2</v>
      </c>
      <c r="I37" s="127">
        <f ca="1">SUMPRODUCT(_xlfn.ANCHORARRAY('HUD Rates'!O27),_xlfn.ANCHORARRAY('HUD Rates'!L27))/SUMPRODUCT(_xlfn.ANCHORARRAY('HUD Rates'!M27),_xlfn.ANCHORARRAY('HUD Rates'!L27))</f>
        <v>1.3149276812517057</v>
      </c>
      <c r="J37" s="128">
        <f t="shared" ref="J37:J39" ca="1" si="0">I37/H37</f>
        <v>0.65746384062585284</v>
      </c>
      <c r="K37" s="129">
        <v>1.1000000000000001</v>
      </c>
      <c r="L37" s="134">
        <v>2</v>
      </c>
    </row>
    <row r="38" spans="1:16" s="21" customFormat="1" ht="15" customHeight="1">
      <c r="B38" s="195"/>
      <c r="E38" s="196" t="s">
        <v>240</v>
      </c>
      <c r="F38" s="197">
        <v>0.1</v>
      </c>
      <c r="G38" s="90"/>
      <c r="H38" s="190">
        <v>3</v>
      </c>
      <c r="I38" s="191">
        <f ca="1">SUMPRODUCT(_xlfn.ANCHORARRAY('HUD Rates'!P27),_xlfn.ANCHORARRAY('HUD Rates'!L27))/SUMPRODUCT(_xlfn.ANCHORARRAY('HUD Rates'!M27),_xlfn.ANCHORARRAY('HUD Rates'!L27))</f>
        <v>1.7840443918857454</v>
      </c>
      <c r="J38" s="192">
        <f t="shared" ca="1" si="0"/>
        <v>0.59468146396191512</v>
      </c>
      <c r="K38" s="193">
        <v>1.1000000000000001</v>
      </c>
      <c r="L38" s="194">
        <v>3</v>
      </c>
      <c r="N38" s="198" t="s">
        <v>241</v>
      </c>
    </row>
    <row r="39" spans="1:16" s="21" customFormat="1" ht="15" customHeight="1">
      <c r="B39" s="195"/>
      <c r="G39" s="90"/>
      <c r="H39" s="212">
        <v>4</v>
      </c>
      <c r="I39" s="213">
        <f ca="1">SUMPRODUCT(_xlfn.ANCHORARRAY('HUD Rates'!Q27),_xlfn.ANCHORARRAY('HUD Rates'!L27))/SUMPRODUCT(_xlfn.ANCHORARRAY('HUD Rates'!M27),_xlfn.ANCHORARRAY('HUD Rates'!L27))</f>
        <v>2.0612662603474941</v>
      </c>
      <c r="J39" s="214">
        <f t="shared" ca="1" si="0"/>
        <v>0.51531656508687351</v>
      </c>
      <c r="K39" s="215">
        <v>1.1000000000000001</v>
      </c>
      <c r="L39" s="216">
        <v>4</v>
      </c>
      <c r="N39" s="217">
        <v>28</v>
      </c>
      <c r="O39" s="209" t="s">
        <v>242</v>
      </c>
    </row>
    <row r="40" spans="1:16" ht="23.25" customHeight="1">
      <c r="B40" s="143" t="s">
        <v>243</v>
      </c>
      <c r="E40" s="218" t="s">
        <v>278</v>
      </c>
      <c r="F40" s="219">
        <v>1</v>
      </c>
      <c r="I40" s="146"/>
      <c r="J40" s="146"/>
      <c r="K40" s="146"/>
      <c r="L40" s="146"/>
      <c r="M40" s="146"/>
    </row>
    <row r="41" spans="1:16" s="151" customFormat="1" ht="30">
      <c r="A41" s="147"/>
      <c r="B41" s="148"/>
      <c r="C41" s="149" t="s">
        <v>244</v>
      </c>
      <c r="D41" s="150"/>
      <c r="E41" s="151" t="str" cm="1">
        <f t="array" aca="1" ref="E41:N41" ca="1">TRANSPOSE(OFFSET(_xlfn.ANCHORARRAY('Provider Profile'!B21),,1))</f>
        <v>Ridgeline Manor</v>
      </c>
      <c r="F41" s="151" t="str">
        <f ca="1"/>
        <v>Noble Residences</v>
      </c>
      <c r="G41" s="151" t="str">
        <f ca="1"/>
        <v>Meadow Lanes</v>
      </c>
      <c r="H41" s="151" t="str">
        <f ca="1"/>
        <v>Smart House</v>
      </c>
      <c r="I41" s="151" t="str">
        <f ca="1"/>
        <v>Perk Place</v>
      </c>
      <c r="J41" s="151" t="str">
        <f ca="1"/>
        <v>Streetside Hill</v>
      </c>
      <c r="K41" s="151" t="str">
        <f ca="1"/>
        <v>Lakeview Terrace</v>
      </c>
      <c r="L41" s="151" t="str">
        <f ca="1"/>
        <v>Brown House</v>
      </c>
      <c r="M41" s="151" t="str">
        <f ca="1"/>
        <v>Constellation Park</v>
      </c>
      <c r="N41" s="151" t="str">
        <f ca="1"/>
        <v>High Rise Apartments</v>
      </c>
      <c r="P41" s="9"/>
    </row>
    <row r="42" spans="1:16" s="151" customFormat="1" ht="18">
      <c r="A42" s="147"/>
      <c r="B42" s="148"/>
      <c r="C42" s="152"/>
      <c r="D42" s="147" t="s">
        <v>245</v>
      </c>
      <c r="E42" s="151" cm="1">
        <f t="array" aca="1" ref="E42:N42" ca="1">TRANSPOSE(OFFSET(_xlfn.ANCHORARRAY('Provider Profile'!B21),,12))</f>
        <v>1</v>
      </c>
      <c r="F42" s="151">
        <f ca="1"/>
        <v>1</v>
      </c>
      <c r="G42" s="151">
        <f ca="1"/>
        <v>1</v>
      </c>
      <c r="H42" s="151">
        <f ca="1"/>
        <v>1</v>
      </c>
      <c r="I42" s="151">
        <f ca="1"/>
        <v>1</v>
      </c>
      <c r="J42" s="151">
        <f ca="1"/>
        <v>1</v>
      </c>
      <c r="K42" s="151">
        <f ca="1"/>
        <v>2</v>
      </c>
      <c r="L42" s="151">
        <f ca="1"/>
        <v>2</v>
      </c>
      <c r="M42" s="151">
        <f ca="1"/>
        <v>2</v>
      </c>
      <c r="N42" s="151">
        <f ca="1"/>
        <v>3</v>
      </c>
      <c r="P42" s="9"/>
    </row>
    <row r="43" spans="1:16" s="153" customFormat="1" ht="15" customHeight="1">
      <c r="A43" s="105"/>
      <c r="B43" s="137"/>
      <c r="C43" s="105"/>
      <c r="D43" s="105" t="s">
        <v>246</v>
      </c>
      <c r="E43" s="153" cm="1">
        <f t="array" aca="1" ref="E43:N43" ca="1">_xlfn.ANCHORARRAY(E61)/SUM(_xlfn.ANCHORARRAY(E61))</f>
        <v>6.5040650406504072E-2</v>
      </c>
      <c r="F43" s="153">
        <f ca="1"/>
        <v>4.878048780487805E-2</v>
      </c>
      <c r="G43" s="153">
        <f ca="1"/>
        <v>4.878048780487805E-2</v>
      </c>
      <c r="H43" s="153">
        <f ca="1"/>
        <v>4.878048780487805E-2</v>
      </c>
      <c r="I43" s="153">
        <f ca="1"/>
        <v>6.5040650406504072E-2</v>
      </c>
      <c r="J43" s="153">
        <f ca="1"/>
        <v>4.065040650406504E-2</v>
      </c>
      <c r="K43" s="153">
        <f ca="1"/>
        <v>9.7560975609756101E-2</v>
      </c>
      <c r="L43" s="153">
        <f ca="1"/>
        <v>0.10569105691056911</v>
      </c>
      <c r="M43" s="153">
        <f ca="1"/>
        <v>0.14634146341463414</v>
      </c>
      <c r="N43" s="153">
        <f ca="1"/>
        <v>0.33333333333333331</v>
      </c>
      <c r="P43" s="9"/>
    </row>
    <row r="44" spans="1:16" s="155" customFormat="1" ht="15" customHeight="1">
      <c r="A44" s="93"/>
      <c r="B44" s="154"/>
      <c r="C44" s="93"/>
      <c r="D44" s="93" t="s">
        <v>247</v>
      </c>
      <c r="E44" s="155" cm="1">
        <f t="array" aca="1" ref="E44:N44" ca="1">_xlfn.BYCOL(IF(Sal_Ben[Site Affiliation]=_xlfn.ANCHORARRAY(E41),1,IF(Sal_Ben[Site Affiliation]="None - Distribute Across Sites",_xlfn.ANCHORARRAY(E43),OFFSET('Salary &amp; Benefits'!$N$28,,,COUNTA(_xlfn.ANCHORARRAY('Salary &amp; Benefits'!L28)),COUNTA(_xlfn.ANCHORARRAY('Salary &amp; Benefits'!N27)))))*Sal_Ben[FTEs to County Housing Program]*Sal_Ben[Salary &amp; Benefits]*Sal_Ben[Housing Supportive Services2 %],_xleta.SUM)</f>
        <v>512.19512195121968</v>
      </c>
      <c r="F44" s="155">
        <f ca="1"/>
        <v>384.14634146341461</v>
      </c>
      <c r="G44" s="155">
        <f ca="1"/>
        <v>7384.1463414634127</v>
      </c>
      <c r="H44" s="155">
        <f ca="1"/>
        <v>384.14634146341461</v>
      </c>
      <c r="I44" s="155">
        <f ca="1"/>
        <v>7512.1951219512175</v>
      </c>
      <c r="J44" s="155">
        <f ca="1"/>
        <v>320.1219512195122</v>
      </c>
      <c r="K44" s="155">
        <f ca="1"/>
        <v>768.29268292682923</v>
      </c>
      <c r="L44" s="155">
        <f ca="1"/>
        <v>832.31707317073187</v>
      </c>
      <c r="M44" s="155">
        <f ca="1"/>
        <v>1152.439024390244</v>
      </c>
      <c r="N44" s="155">
        <f ca="1"/>
        <v>2625.0000000000005</v>
      </c>
      <c r="O44" s="220"/>
    </row>
    <row r="45" spans="1:16" s="155" customFormat="1" ht="15" customHeight="1">
      <c r="A45" s="105"/>
      <c r="B45" s="137"/>
      <c r="C45" s="105"/>
      <c r="D45" s="105" t="s">
        <v>279</v>
      </c>
      <c r="E45" s="155" cm="1">
        <f t="array" aca="1" ref="E45:N45" ca="1">_xlfn.BYCOL(OFFSET(_xlfn.ANCHORARRAY(Overhead!$E$20),3,,ROW(Overhead!$96:$96)-ROW(Overhead!$22:$22))*IF(Overhead!$B$23:$B$96="Not Included",1,0),_xleta.SUM)</f>
        <v>42000</v>
      </c>
      <c r="F45" s="155">
        <f ca="1"/>
        <v>28500</v>
      </c>
      <c r="G45" s="155">
        <f ca="1"/>
        <v>27500</v>
      </c>
      <c r="H45" s="155">
        <f ca="1"/>
        <v>29500</v>
      </c>
      <c r="I45" s="155">
        <f ca="1"/>
        <v>43500</v>
      </c>
      <c r="J45" s="155">
        <f ca="1"/>
        <v>24500</v>
      </c>
      <c r="K45" s="155">
        <f ca="1"/>
        <v>52500</v>
      </c>
      <c r="L45" s="155">
        <f ca="1"/>
        <v>58500</v>
      </c>
      <c r="M45" s="155">
        <f ca="1"/>
        <v>86500</v>
      </c>
      <c r="N45" s="155">
        <f ca="1"/>
        <v>365000</v>
      </c>
    </row>
    <row r="46" spans="1:16" s="155" customFormat="1" ht="15" customHeight="1">
      <c r="A46" s="105"/>
      <c r="B46" s="137"/>
      <c r="C46" s="105"/>
      <c r="D46" s="105" t="s">
        <v>248</v>
      </c>
      <c r="E46" s="155" cm="1">
        <f t="array" aca="1" ref="E46:N46" ca="1">_xlfn.ANCHORARRAY(E45)+_xlfn.ANCHORARRAY(E44)</f>
        <v>42512.195121951219</v>
      </c>
      <c r="F46" s="155">
        <f ca="1"/>
        <v>28884.146341463416</v>
      </c>
      <c r="G46" s="155">
        <f ca="1"/>
        <v>34884.146341463413</v>
      </c>
      <c r="H46" s="155">
        <f ca="1"/>
        <v>29884.146341463416</v>
      </c>
      <c r="I46" s="155">
        <f ca="1"/>
        <v>51012.195121951219</v>
      </c>
      <c r="J46" s="155">
        <f ca="1"/>
        <v>24820.121951219513</v>
      </c>
      <c r="K46" s="155">
        <f ca="1"/>
        <v>53268.292682926833</v>
      </c>
      <c r="L46" s="155">
        <f ca="1"/>
        <v>59332.317073170729</v>
      </c>
      <c r="M46" s="155">
        <f ca="1"/>
        <v>87652.439024390245</v>
      </c>
      <c r="N46" s="155">
        <f ca="1"/>
        <v>367625</v>
      </c>
    </row>
    <row r="47" spans="1:16" s="206" customFormat="1" ht="15" customHeight="1">
      <c r="A47" s="204"/>
      <c r="B47" s="205"/>
      <c r="C47" s="204"/>
      <c r="D47" s="204" t="s">
        <v>249</v>
      </c>
      <c r="O47" s="209" t="s">
        <v>280</v>
      </c>
    </row>
    <row r="48" spans="1:16" s="155" customFormat="1" ht="15" customHeight="1">
      <c r="A48" s="105"/>
      <c r="B48" s="137"/>
      <c r="C48" s="105"/>
      <c r="D48" s="105" t="s">
        <v>250</v>
      </c>
      <c r="E48" s="155" cm="1">
        <f t="array" aca="1" ref="E48:N48" ca="1">_xlfn.ANCHORARRAY(E46)+OFFSET(_xlfn.ANCHORARRAY(E46),1,)</f>
        <v>42512.195121951219</v>
      </c>
      <c r="F48" s="155">
        <f ca="1"/>
        <v>28884.146341463416</v>
      </c>
      <c r="G48" s="155">
        <f ca="1"/>
        <v>34884.146341463413</v>
      </c>
      <c r="H48" s="155">
        <f ca="1"/>
        <v>29884.146341463416</v>
      </c>
      <c r="I48" s="155">
        <f ca="1"/>
        <v>51012.195121951219</v>
      </c>
      <c r="J48" s="155">
        <f ca="1"/>
        <v>24820.121951219513</v>
      </c>
      <c r="K48" s="155">
        <f ca="1"/>
        <v>53268.292682926833</v>
      </c>
      <c r="L48" s="155">
        <f ca="1"/>
        <v>59332.317073170729</v>
      </c>
      <c r="M48" s="155">
        <f ca="1"/>
        <v>87652.439024390245</v>
      </c>
      <c r="N48" s="155">
        <f ca="1"/>
        <v>367625</v>
      </c>
    </row>
    <row r="49" spans="1:14" s="155" customFormat="1" ht="15" customHeight="1">
      <c r="A49" s="105"/>
      <c r="B49" s="137"/>
      <c r="C49" s="105"/>
      <c r="D49" s="105" t="s">
        <v>251</v>
      </c>
      <c r="E49" s="155" cm="1">
        <f t="array" aca="1" ref="E49:N49" ca="1">_xlfn.ANCHORARRAY(E48)*(1+F37)^((AVERAGE(F34:F35)-AVERAGE(E34:E35))/365.25)</f>
        <v>45099.36287658284</v>
      </c>
      <c r="F49" s="155">
        <f ca="1"/>
        <v>30641.950938951941</v>
      </c>
      <c r="G49" s="155">
        <f ca="1"/>
        <v>37007.093375922319</v>
      </c>
      <c r="H49" s="155">
        <f ca="1"/>
        <v>31702.808011780337</v>
      </c>
      <c r="I49" s="155">
        <f ca="1"/>
        <v>54116.647995624218</v>
      </c>
      <c r="J49" s="155">
        <f ca="1"/>
        <v>26330.601920414581</v>
      </c>
      <c r="K49" s="155">
        <f ca="1"/>
        <v>56510.045050176093</v>
      </c>
      <c r="L49" s="155">
        <f ca="1"/>
        <v>62943.108214370237</v>
      </c>
      <c r="M49" s="155">
        <f ca="1"/>
        <v>92986.709889684207</v>
      </c>
      <c r="N49" s="155">
        <f ca="1"/>
        <v>389997.58139853954</v>
      </c>
    </row>
    <row r="50" spans="1:14" s="155" customFormat="1" ht="15" customHeight="1">
      <c r="A50" s="105"/>
      <c r="B50" s="137"/>
      <c r="C50" s="105"/>
      <c r="D50" s="105" t="s">
        <v>252</v>
      </c>
      <c r="E50" s="155" cm="1">
        <f t="array" aca="1" ref="E50:N50" ca="1">_xlfn.ANCHORARRAY(E49)*F38</f>
        <v>4509.9362876582845</v>
      </c>
      <c r="F50" s="155">
        <f ca="1"/>
        <v>3064.1950938951941</v>
      </c>
      <c r="G50" s="155">
        <f ca="1"/>
        <v>3700.7093375922323</v>
      </c>
      <c r="H50" s="155">
        <f ca="1"/>
        <v>3170.2808011780339</v>
      </c>
      <c r="I50" s="155">
        <f ca="1"/>
        <v>5411.6647995624226</v>
      </c>
      <c r="J50" s="155">
        <f ca="1"/>
        <v>2633.0601920414583</v>
      </c>
      <c r="K50" s="155">
        <f ca="1"/>
        <v>5651.0045050176095</v>
      </c>
      <c r="L50" s="155">
        <f ca="1"/>
        <v>6294.3108214370241</v>
      </c>
      <c r="M50" s="155">
        <f ca="1"/>
        <v>9298.6709889684207</v>
      </c>
      <c r="N50" s="155">
        <f ca="1"/>
        <v>38999.758139853955</v>
      </c>
    </row>
    <row r="51" spans="1:14" s="155" customFormat="1" ht="15" customHeight="1">
      <c r="A51" s="105"/>
      <c r="B51" s="137"/>
      <c r="C51" s="105"/>
      <c r="D51" s="105" t="s">
        <v>253</v>
      </c>
      <c r="E51" s="155" cm="1">
        <f t="array" aca="1" ref="E51:N51" ca="1">_xlfn.ANCHORARRAY(E49)+_xlfn.ANCHORARRAY(E50)</f>
        <v>49609.299164241122</v>
      </c>
      <c r="F51" s="155">
        <f ca="1"/>
        <v>33706.146032847137</v>
      </c>
      <c r="G51" s="155">
        <f ca="1"/>
        <v>40707.802713514553</v>
      </c>
      <c r="H51" s="155">
        <f ca="1"/>
        <v>34873.088812958369</v>
      </c>
      <c r="I51" s="155">
        <f ca="1"/>
        <v>59528.312795186641</v>
      </c>
      <c r="J51" s="155">
        <f ca="1"/>
        <v>28963.662112456041</v>
      </c>
      <c r="K51" s="155">
        <f ca="1"/>
        <v>62161.049555193706</v>
      </c>
      <c r="L51" s="155">
        <f ca="1"/>
        <v>69237.419035807266</v>
      </c>
      <c r="M51" s="155">
        <f ca="1"/>
        <v>102285.38087865262</v>
      </c>
      <c r="N51" s="155">
        <f ca="1"/>
        <v>428997.33953839348</v>
      </c>
    </row>
    <row r="52" spans="1:14" s="151" customFormat="1" ht="30">
      <c r="A52" s="147"/>
      <c r="B52" s="148"/>
      <c r="C52" s="149" t="s">
        <v>21</v>
      </c>
      <c r="D52" s="150"/>
      <c r="E52" s="151" t="str" cm="1">
        <f t="array" aca="1" ref="E52:N52" ca="1">_xlfn.ANCHORARRAY($E$41)</f>
        <v>Ridgeline Manor</v>
      </c>
      <c r="F52" s="151" t="str">
        <f ca="1"/>
        <v>Noble Residences</v>
      </c>
      <c r="G52" s="151" t="str">
        <f ca="1"/>
        <v>Meadow Lanes</v>
      </c>
      <c r="H52" s="151" t="str">
        <f ca="1"/>
        <v>Smart House</v>
      </c>
      <c r="I52" s="151" t="str">
        <f ca="1"/>
        <v>Perk Place</v>
      </c>
      <c r="J52" s="151" t="str">
        <f ca="1"/>
        <v>Streetside Hill</v>
      </c>
      <c r="K52" s="151" t="str">
        <f ca="1"/>
        <v>Lakeview Terrace</v>
      </c>
      <c r="L52" s="151" t="str">
        <f ca="1"/>
        <v>Brown House</v>
      </c>
      <c r="M52" s="151" t="str">
        <f ca="1"/>
        <v>Constellation Park</v>
      </c>
      <c r="N52" s="151" t="str">
        <f ca="1"/>
        <v>High Rise Apartments</v>
      </c>
    </row>
    <row r="53" spans="1:14" s="156" customFormat="1" ht="15" customHeight="1">
      <c r="A53" s="105"/>
      <c r="B53" s="137"/>
      <c r="C53" s="105"/>
      <c r="D53" s="105" t="s">
        <v>254</v>
      </c>
      <c r="E53" s="156" cm="1">
        <f t="array" aca="1" ref="E53:N53" ca="1">_xlfn.BYCOL((HRCC[Site]=_xlfn.ANCHORARRAY(E41))*HRCC[Occupied Bed Days2],_xlfn.LAMBDA(_xlpm.x,SUM(_xlpm.x)))</f>
        <v>2026</v>
      </c>
      <c r="F53" s="156">
        <f ca="1"/>
        <v>1451</v>
      </c>
      <c r="G53" s="156">
        <f ca="1"/>
        <v>1430</v>
      </c>
      <c r="H53" s="156">
        <f ca="1"/>
        <v>1396</v>
      </c>
      <c r="I53" s="156">
        <f ca="1"/>
        <v>2053</v>
      </c>
      <c r="J53" s="156">
        <f ca="1"/>
        <v>1248</v>
      </c>
      <c r="K53" s="156">
        <f ca="1"/>
        <v>2869</v>
      </c>
      <c r="L53" s="156">
        <f ca="1"/>
        <v>3230</v>
      </c>
      <c r="M53" s="156">
        <f ca="1"/>
        <v>4130</v>
      </c>
      <c r="N53" s="156">
        <f ca="1"/>
        <v>18853</v>
      </c>
    </row>
    <row r="54" spans="1:14" s="156" customFormat="1" ht="15" customHeight="1">
      <c r="A54" s="105"/>
      <c r="B54" s="137"/>
      <c r="C54" s="105"/>
      <c r="D54" s="105" t="s">
        <v>81</v>
      </c>
      <c r="E54" s="156" cm="1">
        <f t="array" aca="1" ref="E54:N54" ca="1">_xlfn.BYCOL(_xlfn.ANCHORARRAY(E55),_xlfn.LAMBDA(_xlpm.x,SUM(_xlpm.x)))</f>
        <v>5</v>
      </c>
      <c r="F54" s="156">
        <f ca="1"/>
        <v>2</v>
      </c>
      <c r="G54" s="156">
        <f ca="1"/>
        <v>6</v>
      </c>
      <c r="H54" s="156">
        <f ca="1"/>
        <v>6</v>
      </c>
      <c r="I54" s="156">
        <f ca="1"/>
        <v>8</v>
      </c>
      <c r="J54" s="156">
        <f ca="1"/>
        <v>4</v>
      </c>
      <c r="K54" s="156">
        <f ca="1"/>
        <v>6</v>
      </c>
      <c r="L54" s="156">
        <f ca="1"/>
        <v>7</v>
      </c>
      <c r="M54" s="156">
        <f ca="1"/>
        <v>6</v>
      </c>
      <c r="N54" s="156">
        <f ca="1"/>
        <v>20.5</v>
      </c>
    </row>
    <row r="55" spans="1:14" s="160" customFormat="1" ht="15" customHeight="1">
      <c r="A55" s="157"/>
      <c r="B55" s="158"/>
      <c r="C55" s="157"/>
      <c r="D55" s="159" t="s">
        <v>235</v>
      </c>
      <c r="E55" s="160" cm="1">
        <f t="array" aca="1" ref="E55:N60" ca="1">TRANSPOSE(OFFSET(_xlfn.ANCHORARRAY('Provider Profile'!$B$21),,4,,6))</f>
        <v>0</v>
      </c>
      <c r="F55" s="160">
        <f ca="1"/>
        <v>0</v>
      </c>
      <c r="G55" s="160">
        <f ca="1"/>
        <v>0</v>
      </c>
      <c r="H55" s="160">
        <f ca="1"/>
        <v>0</v>
      </c>
      <c r="I55" s="160">
        <f ca="1"/>
        <v>0</v>
      </c>
      <c r="J55" s="160">
        <f ca="1"/>
        <v>0</v>
      </c>
      <c r="K55" s="160">
        <f ca="1"/>
        <v>0</v>
      </c>
      <c r="L55" s="160">
        <f ca="1"/>
        <v>0</v>
      </c>
      <c r="M55" s="160">
        <f ca="1"/>
        <v>0</v>
      </c>
      <c r="N55" s="160">
        <f ca="1"/>
        <v>0</v>
      </c>
    </row>
    <row r="56" spans="1:14" s="160" customFormat="1" ht="15" customHeight="1">
      <c r="A56" s="157"/>
      <c r="B56" s="158"/>
      <c r="C56" s="157"/>
      <c r="D56" s="159" t="s">
        <v>216</v>
      </c>
      <c r="E56" s="160">
        <f ca="1"/>
        <v>2</v>
      </c>
      <c r="F56" s="160">
        <f ca="1"/>
        <v>0</v>
      </c>
      <c r="G56" s="160">
        <f ca="1"/>
        <v>5</v>
      </c>
      <c r="H56" s="160">
        <f ca="1"/>
        <v>6</v>
      </c>
      <c r="I56" s="160">
        <f ca="1"/>
        <v>4</v>
      </c>
      <c r="J56" s="160">
        <f ca="1"/>
        <v>0</v>
      </c>
      <c r="K56" s="160">
        <f ca="1"/>
        <v>0</v>
      </c>
      <c r="L56" s="160">
        <f ca="1"/>
        <v>3</v>
      </c>
      <c r="M56" s="160">
        <f ca="1"/>
        <v>0</v>
      </c>
      <c r="N56" s="160">
        <f ca="1"/>
        <v>0</v>
      </c>
    </row>
    <row r="57" spans="1:14" s="160" customFormat="1" ht="15" customHeight="1">
      <c r="A57" s="157"/>
      <c r="B57" s="158"/>
      <c r="C57" s="157"/>
      <c r="D57" s="159">
        <v>1</v>
      </c>
      <c r="E57" s="160">
        <f ca="1"/>
        <v>1</v>
      </c>
      <c r="F57" s="160">
        <f ca="1"/>
        <v>0</v>
      </c>
      <c r="G57" s="160">
        <f ca="1"/>
        <v>1</v>
      </c>
      <c r="H57" s="160">
        <f ca="1"/>
        <v>0</v>
      </c>
      <c r="I57" s="160">
        <f ca="1"/>
        <v>4</v>
      </c>
      <c r="J57" s="160">
        <f ca="1"/>
        <v>3</v>
      </c>
      <c r="K57" s="160">
        <f ca="1"/>
        <v>0</v>
      </c>
      <c r="L57" s="160">
        <f ca="1"/>
        <v>1</v>
      </c>
      <c r="M57" s="160">
        <f ca="1"/>
        <v>0</v>
      </c>
      <c r="N57" s="160">
        <f ca="1"/>
        <v>0</v>
      </c>
    </row>
    <row r="58" spans="1:14" s="160" customFormat="1" ht="15" customHeight="1">
      <c r="A58" s="157"/>
      <c r="B58" s="158"/>
      <c r="C58" s="157"/>
      <c r="D58" s="159">
        <v>2</v>
      </c>
      <c r="E58" s="160">
        <f ca="1"/>
        <v>1</v>
      </c>
      <c r="F58" s="160">
        <f ca="1"/>
        <v>0</v>
      </c>
      <c r="G58" s="160">
        <f ca="1"/>
        <v>0</v>
      </c>
      <c r="H58" s="160">
        <f ca="1"/>
        <v>0</v>
      </c>
      <c r="I58" s="160">
        <f ca="1"/>
        <v>0</v>
      </c>
      <c r="J58" s="160">
        <f ca="1"/>
        <v>1</v>
      </c>
      <c r="K58" s="160">
        <f ca="1"/>
        <v>6</v>
      </c>
      <c r="L58" s="160">
        <f ca="1"/>
        <v>1</v>
      </c>
      <c r="M58" s="160">
        <f ca="1"/>
        <v>0</v>
      </c>
      <c r="N58" s="160">
        <f ca="1"/>
        <v>20.5</v>
      </c>
    </row>
    <row r="59" spans="1:14" s="160" customFormat="1" ht="15" customHeight="1">
      <c r="A59" s="157"/>
      <c r="B59" s="158"/>
      <c r="C59" s="157"/>
      <c r="D59" s="159">
        <v>3</v>
      </c>
      <c r="E59" s="160">
        <f ca="1"/>
        <v>1</v>
      </c>
      <c r="F59" s="160">
        <f ca="1"/>
        <v>2</v>
      </c>
      <c r="G59" s="160">
        <f ca="1"/>
        <v>0</v>
      </c>
      <c r="H59" s="160">
        <f ca="1"/>
        <v>0</v>
      </c>
      <c r="I59" s="160">
        <f ca="1"/>
        <v>0</v>
      </c>
      <c r="J59" s="160">
        <f ca="1"/>
        <v>0</v>
      </c>
      <c r="K59" s="160">
        <f ca="1"/>
        <v>0</v>
      </c>
      <c r="L59" s="160">
        <f ca="1"/>
        <v>1</v>
      </c>
      <c r="M59" s="160">
        <f ca="1"/>
        <v>6</v>
      </c>
      <c r="N59" s="160">
        <f ca="1"/>
        <v>0</v>
      </c>
    </row>
    <row r="60" spans="1:14" s="160" customFormat="1" ht="15" customHeight="1">
      <c r="A60" s="157"/>
      <c r="B60" s="158"/>
      <c r="C60" s="157"/>
      <c r="D60" s="159">
        <v>4</v>
      </c>
      <c r="E60" s="160">
        <f ca="1"/>
        <v>0</v>
      </c>
      <c r="F60" s="160">
        <f ca="1"/>
        <v>0</v>
      </c>
      <c r="G60" s="160">
        <f ca="1"/>
        <v>0</v>
      </c>
      <c r="H60" s="160">
        <f ca="1"/>
        <v>0</v>
      </c>
      <c r="I60" s="160">
        <f ca="1"/>
        <v>0</v>
      </c>
      <c r="J60" s="160">
        <f ca="1"/>
        <v>0</v>
      </c>
      <c r="K60" s="160">
        <f ca="1"/>
        <v>0</v>
      </c>
      <c r="L60" s="160">
        <f ca="1"/>
        <v>1</v>
      </c>
      <c r="M60" s="160">
        <f ca="1"/>
        <v>0</v>
      </c>
      <c r="N60" s="160">
        <f ca="1"/>
        <v>0</v>
      </c>
    </row>
    <row r="61" spans="1:14" s="156" customFormat="1" ht="15" customHeight="1">
      <c r="A61" s="105"/>
      <c r="B61" s="137"/>
      <c r="C61" s="105"/>
      <c r="D61" s="105" t="s">
        <v>234</v>
      </c>
      <c r="E61" s="156" cm="1">
        <f t="array" aca="1" ref="E61:N61" ca="1">TRANSPOSE(OFFSET(_xlfn.ANCHORARRAY('Provider Profile'!$B$21),,3))</f>
        <v>8</v>
      </c>
      <c r="F61" s="156">
        <f ca="1"/>
        <v>6</v>
      </c>
      <c r="G61" s="156">
        <f ca="1"/>
        <v>6</v>
      </c>
      <c r="H61" s="156">
        <f ca="1"/>
        <v>6</v>
      </c>
      <c r="I61" s="156">
        <f ca="1"/>
        <v>8</v>
      </c>
      <c r="J61" s="156">
        <f ca="1"/>
        <v>5</v>
      </c>
      <c r="K61" s="156">
        <f ca="1"/>
        <v>12</v>
      </c>
      <c r="L61" s="156">
        <f ca="1"/>
        <v>13</v>
      </c>
      <c r="M61" s="156">
        <f ca="1"/>
        <v>18</v>
      </c>
      <c r="N61" s="156">
        <f ca="1"/>
        <v>41</v>
      </c>
    </row>
    <row r="62" spans="1:14" s="160" customFormat="1" ht="15" customHeight="1">
      <c r="A62" s="157"/>
      <c r="B62" s="158"/>
      <c r="C62" s="157"/>
      <c r="D62" s="159" t="s">
        <v>235</v>
      </c>
      <c r="E62" s="160" cm="1">
        <f t="array" aca="1" ref="E62:N67" ca="1">_xlfn.ANCHORARRAY(E55)*bed_cnt</f>
        <v>0</v>
      </c>
      <c r="F62" s="160">
        <f ca="1"/>
        <v>0</v>
      </c>
      <c r="G62" s="160">
        <f ca="1"/>
        <v>0</v>
      </c>
      <c r="H62" s="160">
        <f ca="1"/>
        <v>0</v>
      </c>
      <c r="I62" s="160">
        <f ca="1"/>
        <v>0</v>
      </c>
      <c r="J62" s="160">
        <f ca="1"/>
        <v>0</v>
      </c>
      <c r="K62" s="160">
        <f ca="1"/>
        <v>0</v>
      </c>
      <c r="L62" s="160">
        <f ca="1"/>
        <v>0</v>
      </c>
      <c r="M62" s="160">
        <f ca="1"/>
        <v>0</v>
      </c>
      <c r="N62" s="160">
        <f ca="1"/>
        <v>0</v>
      </c>
    </row>
    <row r="63" spans="1:14" s="160" customFormat="1" ht="15" customHeight="1">
      <c r="A63" s="157"/>
      <c r="B63" s="158"/>
      <c r="C63" s="157"/>
      <c r="D63" s="159" t="s">
        <v>216</v>
      </c>
      <c r="E63" s="160">
        <f ca="1"/>
        <v>2</v>
      </c>
      <c r="F63" s="160">
        <f ca="1"/>
        <v>0</v>
      </c>
      <c r="G63" s="160">
        <f ca="1"/>
        <v>5</v>
      </c>
      <c r="H63" s="160">
        <f ca="1"/>
        <v>6</v>
      </c>
      <c r="I63" s="160">
        <f ca="1"/>
        <v>4</v>
      </c>
      <c r="J63" s="160">
        <f ca="1"/>
        <v>0</v>
      </c>
      <c r="K63" s="160">
        <f ca="1"/>
        <v>0</v>
      </c>
      <c r="L63" s="160">
        <f ca="1"/>
        <v>3</v>
      </c>
      <c r="M63" s="160">
        <f ca="1"/>
        <v>0</v>
      </c>
      <c r="N63" s="160">
        <f ca="1"/>
        <v>0</v>
      </c>
    </row>
    <row r="64" spans="1:14" s="160" customFormat="1" ht="15" customHeight="1">
      <c r="A64" s="157"/>
      <c r="B64" s="158"/>
      <c r="C64" s="157"/>
      <c r="D64" s="159">
        <v>1</v>
      </c>
      <c r="E64" s="160">
        <f ca="1"/>
        <v>1</v>
      </c>
      <c r="F64" s="160">
        <f ca="1"/>
        <v>0</v>
      </c>
      <c r="G64" s="160">
        <f ca="1"/>
        <v>1</v>
      </c>
      <c r="H64" s="160">
        <f ca="1"/>
        <v>0</v>
      </c>
      <c r="I64" s="160">
        <f ca="1"/>
        <v>4</v>
      </c>
      <c r="J64" s="160">
        <f ca="1"/>
        <v>3</v>
      </c>
      <c r="K64" s="160">
        <f ca="1"/>
        <v>0</v>
      </c>
      <c r="L64" s="160">
        <f ca="1"/>
        <v>1</v>
      </c>
      <c r="M64" s="160">
        <f ca="1"/>
        <v>0</v>
      </c>
      <c r="N64" s="160">
        <f ca="1"/>
        <v>0</v>
      </c>
    </row>
    <row r="65" spans="1:16" s="160" customFormat="1" ht="15" customHeight="1">
      <c r="A65" s="157"/>
      <c r="B65" s="158"/>
      <c r="C65" s="157"/>
      <c r="D65" s="159">
        <v>2</v>
      </c>
      <c r="E65" s="160">
        <f ca="1"/>
        <v>2</v>
      </c>
      <c r="F65" s="160">
        <f ca="1"/>
        <v>0</v>
      </c>
      <c r="G65" s="160">
        <f ca="1"/>
        <v>0</v>
      </c>
      <c r="H65" s="160">
        <f ca="1"/>
        <v>0</v>
      </c>
      <c r="I65" s="160">
        <f ca="1"/>
        <v>0</v>
      </c>
      <c r="J65" s="160">
        <f ca="1"/>
        <v>2</v>
      </c>
      <c r="K65" s="160">
        <f ca="1"/>
        <v>12</v>
      </c>
      <c r="L65" s="160">
        <f ca="1"/>
        <v>2</v>
      </c>
      <c r="M65" s="160">
        <f ca="1"/>
        <v>0</v>
      </c>
      <c r="N65" s="160">
        <f ca="1"/>
        <v>41</v>
      </c>
    </row>
    <row r="66" spans="1:16" s="160" customFormat="1" ht="15" customHeight="1">
      <c r="A66" s="157"/>
      <c r="B66" s="158"/>
      <c r="C66" s="157"/>
      <c r="D66" s="159">
        <v>3</v>
      </c>
      <c r="E66" s="160">
        <f ca="1"/>
        <v>3</v>
      </c>
      <c r="F66" s="160">
        <f ca="1"/>
        <v>6</v>
      </c>
      <c r="G66" s="160">
        <f ca="1"/>
        <v>0</v>
      </c>
      <c r="H66" s="160">
        <f ca="1"/>
        <v>0</v>
      </c>
      <c r="I66" s="160">
        <f ca="1"/>
        <v>0</v>
      </c>
      <c r="J66" s="160">
        <f ca="1"/>
        <v>0</v>
      </c>
      <c r="K66" s="160">
        <f ca="1"/>
        <v>0</v>
      </c>
      <c r="L66" s="160">
        <f ca="1"/>
        <v>3</v>
      </c>
      <c r="M66" s="160">
        <f ca="1"/>
        <v>18</v>
      </c>
      <c r="N66" s="160">
        <f ca="1"/>
        <v>0</v>
      </c>
    </row>
    <row r="67" spans="1:16" s="160" customFormat="1" ht="15" customHeight="1">
      <c r="A67" s="157"/>
      <c r="B67" s="158"/>
      <c r="C67" s="157"/>
      <c r="D67" s="159">
        <v>4</v>
      </c>
      <c r="E67" s="160">
        <f ca="1"/>
        <v>0</v>
      </c>
      <c r="F67" s="160">
        <f ca="1"/>
        <v>0</v>
      </c>
      <c r="G67" s="160">
        <f ca="1"/>
        <v>0</v>
      </c>
      <c r="H67" s="160">
        <f ca="1"/>
        <v>0</v>
      </c>
      <c r="I67" s="160">
        <f ca="1"/>
        <v>0</v>
      </c>
      <c r="J67" s="160">
        <f ca="1"/>
        <v>0</v>
      </c>
      <c r="K67" s="160">
        <f ca="1"/>
        <v>0</v>
      </c>
      <c r="L67" s="160">
        <f ca="1"/>
        <v>4</v>
      </c>
      <c r="M67" s="160">
        <f ca="1"/>
        <v>0</v>
      </c>
      <c r="N67" s="160">
        <f ca="1"/>
        <v>0</v>
      </c>
    </row>
    <row r="68" spans="1:16" s="153" customFormat="1" ht="15" customHeight="1">
      <c r="A68" s="105"/>
      <c r="B68" s="137"/>
      <c r="C68" s="105"/>
      <c r="D68" s="105" t="s">
        <v>255</v>
      </c>
      <c r="E68" s="153" cm="1">
        <f t="array" aca="1" ref="E68:N68" ca="1">_xlfn.ANCHORARRAY(E53)/(_xlfn.ANCHORARRAY(E61)*(E35-E34+1))</f>
        <v>0.69383561643835612</v>
      </c>
      <c r="F68" s="153">
        <f ca="1"/>
        <v>0.66255707762557081</v>
      </c>
      <c r="G68" s="153">
        <f ca="1"/>
        <v>0.65296803652968038</v>
      </c>
      <c r="H68" s="153">
        <f ca="1"/>
        <v>0.63744292237442923</v>
      </c>
      <c r="I68" s="153">
        <f ca="1"/>
        <v>0.70308219178082187</v>
      </c>
      <c r="J68" s="153">
        <f ca="1"/>
        <v>0.68383561643835622</v>
      </c>
      <c r="K68" s="153">
        <f ca="1"/>
        <v>0.65502283105022829</v>
      </c>
      <c r="L68" s="153">
        <f ca="1"/>
        <v>0.68071654373024237</v>
      </c>
      <c r="M68" s="153">
        <f ca="1"/>
        <v>0.62861491628614918</v>
      </c>
      <c r="N68" s="153">
        <f ca="1"/>
        <v>1.2598062145005011</v>
      </c>
    </row>
    <row r="69" spans="1:16" s="200" customFormat="1" ht="15" customHeight="1">
      <c r="A69" s="199"/>
      <c r="B69" s="195"/>
      <c r="C69" s="199"/>
      <c r="D69" s="199" t="s">
        <v>281</v>
      </c>
      <c r="H69" s="200">
        <v>0.04</v>
      </c>
      <c r="M69" s="200">
        <v>0.05</v>
      </c>
      <c r="N69" s="200">
        <v>0.05</v>
      </c>
      <c r="O69" s="201"/>
      <c r="P69" s="202"/>
    </row>
    <row r="70" spans="1:16" s="153" customFormat="1" ht="15" customHeight="1">
      <c r="A70" s="105"/>
      <c r="B70" s="137"/>
      <c r="C70" s="105"/>
      <c r="D70" s="105" t="s">
        <v>257</v>
      </c>
      <c r="E70" s="153" cm="1">
        <f t="array" aca="1" ref="E70:N70" ca="1">_xlfn.ANCHORARRAY(E68)+OFFSET(_xlfn.ANCHORARRAY(E68),1,)</f>
        <v>0.69383561643835612</v>
      </c>
      <c r="F70" s="153">
        <f ca="1"/>
        <v>0.66255707762557081</v>
      </c>
      <c r="G70" s="153">
        <f ca="1"/>
        <v>0.65296803652968038</v>
      </c>
      <c r="H70" s="153">
        <f ca="1"/>
        <v>0.67744292237442927</v>
      </c>
      <c r="I70" s="153">
        <f ca="1"/>
        <v>0.70308219178082187</v>
      </c>
      <c r="J70" s="153">
        <f ca="1"/>
        <v>0.68383561643835622</v>
      </c>
      <c r="K70" s="153">
        <f ca="1"/>
        <v>0.65502283105022829</v>
      </c>
      <c r="L70" s="153">
        <f ca="1"/>
        <v>0.68071654373024237</v>
      </c>
      <c r="M70" s="153">
        <f ca="1"/>
        <v>0.67861491628614923</v>
      </c>
      <c r="N70" s="153">
        <f ca="1"/>
        <v>1.3098062145005012</v>
      </c>
      <c r="O70" s="156"/>
    </row>
    <row r="71" spans="1:16" s="156" customFormat="1" ht="15" customHeight="1">
      <c r="A71" s="105"/>
      <c r="B71" s="137"/>
      <c r="C71" s="105"/>
      <c r="D71" s="105" t="s">
        <v>258</v>
      </c>
      <c r="E71" s="156" cm="1">
        <f t="array" aca="1" ref="E71:N71" ca="1">_xlfn.ANCHORARRAY(E61)*(E35-E34+1)*_xlfn.ANCHORARRAY(E70)</f>
        <v>2025.9999999999998</v>
      </c>
      <c r="F71" s="156">
        <f ca="1"/>
        <v>1451</v>
      </c>
      <c r="G71" s="156">
        <f ca="1"/>
        <v>1430</v>
      </c>
      <c r="H71" s="156">
        <f ca="1"/>
        <v>1483.6000000000001</v>
      </c>
      <c r="I71" s="156">
        <f ca="1"/>
        <v>2053</v>
      </c>
      <c r="J71" s="156">
        <f ca="1"/>
        <v>1248</v>
      </c>
      <c r="K71" s="156">
        <f ca="1"/>
        <v>2869</v>
      </c>
      <c r="L71" s="156">
        <f ca="1"/>
        <v>3230</v>
      </c>
      <c r="M71" s="156">
        <f ca="1"/>
        <v>4458.5</v>
      </c>
      <c r="N71" s="156">
        <f ca="1"/>
        <v>19601.25</v>
      </c>
    </row>
    <row r="72" spans="1:16" s="151" customFormat="1" ht="30">
      <c r="A72" s="147"/>
      <c r="B72" s="148"/>
      <c r="C72" s="149" t="s">
        <v>259</v>
      </c>
      <c r="D72" s="150"/>
      <c r="E72" s="151" t="str" cm="1">
        <f t="array" aca="1" ref="E72:N72" ca="1">_xlfn.ANCHORARRAY($E$41)</f>
        <v>Ridgeline Manor</v>
      </c>
      <c r="F72" s="151" t="str">
        <f ca="1"/>
        <v>Noble Residences</v>
      </c>
      <c r="G72" s="151" t="str">
        <f ca="1"/>
        <v>Meadow Lanes</v>
      </c>
      <c r="H72" s="151" t="str">
        <f ca="1"/>
        <v>Smart House</v>
      </c>
      <c r="I72" s="151" t="str">
        <f ca="1"/>
        <v>Perk Place</v>
      </c>
      <c r="J72" s="151" t="str">
        <f ca="1"/>
        <v>Streetside Hill</v>
      </c>
      <c r="K72" s="151" t="str">
        <f ca="1"/>
        <v>Lakeview Terrace</v>
      </c>
      <c r="L72" s="151" t="str">
        <f ca="1"/>
        <v>Brown House</v>
      </c>
      <c r="M72" s="151" t="str">
        <f ca="1"/>
        <v>Constellation Park</v>
      </c>
      <c r="N72" s="151" t="str">
        <f ca="1"/>
        <v>High Rise Apartments</v>
      </c>
      <c r="O72" s="161"/>
      <c r="P72" s="161"/>
    </row>
    <row r="73" spans="1:16" s="162" customFormat="1" ht="15" customHeight="1">
      <c r="A73" s="105"/>
      <c r="B73" s="137"/>
      <c r="C73" s="105"/>
      <c r="D73" s="105" t="s">
        <v>260</v>
      </c>
      <c r="E73" s="162" cm="1">
        <f t="array" aca="1" ref="E73:N73" ca="1">_xlfn.ANCHORARRAY(E51)/_xlfn.ANCHORARRAY(E71)*N33</f>
        <v>745.30258801164325</v>
      </c>
      <c r="F73" s="162">
        <f ca="1"/>
        <v>707.05087517214656</v>
      </c>
      <c r="G73" s="162">
        <f ca="1"/>
        <v>866.46415740741202</v>
      </c>
      <c r="H73" s="162">
        <f ca="1"/>
        <v>715.45540627151536</v>
      </c>
      <c r="I73" s="162">
        <f ca="1"/>
        <v>882.55870467778539</v>
      </c>
      <c r="J73" s="162">
        <f ca="1"/>
        <v>706.39540508644279</v>
      </c>
      <c r="K73" s="162">
        <f ca="1"/>
        <v>659.47261967103805</v>
      </c>
      <c r="L73" s="162">
        <f ca="1"/>
        <v>652.45013681188357</v>
      </c>
      <c r="M73" s="162">
        <f ca="1"/>
        <v>698.2867064021508</v>
      </c>
      <c r="N73" s="162">
        <f ca="1"/>
        <v>666.16192958101408</v>
      </c>
    </row>
    <row r="74" spans="1:16" s="162" customFormat="1" ht="15" customHeight="1">
      <c r="A74" s="105"/>
      <c r="B74" s="137"/>
      <c r="C74" s="163"/>
      <c r="D74" s="164" t="s">
        <v>235</v>
      </c>
      <c r="E74" s="162" cm="1">
        <f t="array" aca="1" ref="E74:N79" ca="1">_xlfn.ANCHORARRAY(E73)*bed_rel*
_xlfn.BYCOL(_xlfn.ANCHORARRAY(E62),_xleta.SUM)/
_xlfn.BYCOL(_xlfn.ANCHORARRAY(E62)*bed_rel,_xleta.SUM)</f>
        <v>726.26990758972568</v>
      </c>
      <c r="F74" s="162">
        <f ca="1"/>
        <v>891.71798435787616</v>
      </c>
      <c r="G74" s="162">
        <f ca="1"/>
        <v>643.59831183447898</v>
      </c>
      <c r="H74" s="162">
        <f ca="1"/>
        <v>536.59155470363646</v>
      </c>
      <c r="I74" s="162">
        <f ca="1"/>
        <v>643.18174533331887</v>
      </c>
      <c r="J74" s="162">
        <f ca="1"/>
        <v>590.01058808911341</v>
      </c>
      <c r="K74" s="162">
        <f ca="1"/>
        <v>752.29150896337455</v>
      </c>
      <c r="L74" s="162">
        <f ca="1"/>
        <v>690.06747107468095</v>
      </c>
      <c r="M74" s="162">
        <f ca="1"/>
        <v>880.66479542256764</v>
      </c>
      <c r="N74" s="162">
        <f ca="1"/>
        <v>759.92232015400407</v>
      </c>
      <c r="P74" s="165"/>
    </row>
    <row r="75" spans="1:16" s="162" customFormat="1" ht="15" customHeight="1">
      <c r="A75" s="105"/>
      <c r="B75" s="137"/>
      <c r="C75" s="163"/>
      <c r="D75" s="159" t="s">
        <v>216</v>
      </c>
      <c r="E75" s="162">
        <f ca="1"/>
        <v>968.3598767863009</v>
      </c>
      <c r="F75" s="162">
        <f ca="1"/>
        <v>1188.9573124771682</v>
      </c>
      <c r="G75" s="162">
        <f ca="1"/>
        <v>858.1310824459722</v>
      </c>
      <c r="H75" s="162">
        <f ca="1"/>
        <v>715.45540627151547</v>
      </c>
      <c r="I75" s="162">
        <f ca="1"/>
        <v>857.57566044442524</v>
      </c>
      <c r="J75" s="162">
        <f ca="1"/>
        <v>786.68078411881811</v>
      </c>
      <c r="K75" s="162">
        <f ca="1"/>
        <v>1003.0553452844996</v>
      </c>
      <c r="L75" s="162">
        <f ca="1"/>
        <v>920.08996143290801</v>
      </c>
      <c r="M75" s="162">
        <f ca="1"/>
        <v>1174.2197272300903</v>
      </c>
      <c r="N75" s="162">
        <f ca="1"/>
        <v>1013.2297602053391</v>
      </c>
      <c r="P75" s="165"/>
    </row>
    <row r="76" spans="1:16" s="162" customFormat="1" ht="15" customHeight="1">
      <c r="A76" s="105"/>
      <c r="B76" s="137"/>
      <c r="C76" s="163"/>
      <c r="D76" s="164">
        <v>1</v>
      </c>
      <c r="E76" s="162">
        <f ca="1"/>
        <v>1024.7807356129749</v>
      </c>
      <c r="F76" s="162">
        <f ca="1"/>
        <v>1258.2311375150673</v>
      </c>
      <c r="G76" s="162">
        <f ca="1"/>
        <v>908.129532214611</v>
      </c>
      <c r="H76" s="162">
        <f ca="1"/>
        <v>757.1409505011984</v>
      </c>
      <c r="I76" s="162">
        <f ca="1"/>
        <v>907.54174891114553</v>
      </c>
      <c r="J76" s="162">
        <f ca="1"/>
        <v>832.51622869519429</v>
      </c>
      <c r="K76" s="162">
        <f ca="1"/>
        <v>1061.4977130325869</v>
      </c>
      <c r="L76" s="162">
        <f ca="1"/>
        <v>973.69840501498561</v>
      </c>
      <c r="M76" s="162">
        <f ca="1"/>
        <v>1242.6348764423958</v>
      </c>
      <c r="N76" s="162">
        <f ca="1"/>
        <v>1072.264933625836</v>
      </c>
      <c r="P76" s="165"/>
    </row>
    <row r="77" spans="1:16" s="162" customFormat="1" ht="15" customHeight="1">
      <c r="A77" s="105"/>
      <c r="B77" s="137"/>
      <c r="C77" s="163"/>
      <c r="D77" s="164">
        <v>2</v>
      </c>
      <c r="E77" s="162">
        <f ca="1"/>
        <v>636.66160369989905</v>
      </c>
      <c r="F77" s="162">
        <f ca="1"/>
        <v>781.69644100143125</v>
      </c>
      <c r="G77" s="162">
        <f ca="1"/>
        <v>564.19015722534937</v>
      </c>
      <c r="H77" s="162">
        <f ca="1"/>
        <v>470.38605920380036</v>
      </c>
      <c r="I77" s="162">
        <f ca="1"/>
        <v>563.82498734304409</v>
      </c>
      <c r="J77" s="162">
        <f ca="1"/>
        <v>517.2141696733155</v>
      </c>
      <c r="K77" s="162">
        <f ca="1"/>
        <v>659.47261967103816</v>
      </c>
      <c r="L77" s="162">
        <f ca="1"/>
        <v>604.92587976497248</v>
      </c>
      <c r="M77" s="162">
        <f ca="1"/>
        <v>772.00701160333654</v>
      </c>
      <c r="N77" s="162">
        <f ca="1"/>
        <v>666.16192958101419</v>
      </c>
    </row>
    <row r="78" spans="1:16" s="162" customFormat="1" ht="15" customHeight="1">
      <c r="A78" s="105"/>
      <c r="B78" s="137"/>
      <c r="C78" s="163"/>
      <c r="D78" s="164">
        <v>3</v>
      </c>
      <c r="E78" s="162">
        <f ca="1"/>
        <v>575.86566916925722</v>
      </c>
      <c r="F78" s="162">
        <f ca="1"/>
        <v>707.05087517214656</v>
      </c>
      <c r="G78" s="162">
        <f ca="1"/>
        <v>510.3146483801936</v>
      </c>
      <c r="H78" s="162">
        <f ca="1"/>
        <v>425.46806840101152</v>
      </c>
      <c r="I78" s="162">
        <f ca="1"/>
        <v>509.98434921119701</v>
      </c>
      <c r="J78" s="162">
        <f ca="1"/>
        <v>467.82448037048601</v>
      </c>
      <c r="K78" s="162">
        <f ca="1"/>
        <v>596.49842116861055</v>
      </c>
      <c r="L78" s="162">
        <f ca="1"/>
        <v>547.16044524158383</v>
      </c>
      <c r="M78" s="162">
        <f ca="1"/>
        <v>698.28670640215068</v>
      </c>
      <c r="N78" s="162">
        <f ca="1"/>
        <v>602.5489571286912</v>
      </c>
    </row>
    <row r="79" spans="1:16" s="162" customFormat="1" ht="15" customHeight="1">
      <c r="A79" s="105"/>
      <c r="B79" s="137"/>
      <c r="C79" s="163"/>
      <c r="D79" s="164">
        <v>4</v>
      </c>
      <c r="E79" s="162">
        <f ca="1"/>
        <v>499.01188547346464</v>
      </c>
      <c r="F79" s="162">
        <f ca="1"/>
        <v>612.68939830065483</v>
      </c>
      <c r="G79" s="162">
        <f ca="1"/>
        <v>442.20916180033902</v>
      </c>
      <c r="H79" s="162">
        <f ca="1"/>
        <v>368.68602243267088</v>
      </c>
      <c r="I79" s="162">
        <f ca="1"/>
        <v>441.92294364232822</v>
      </c>
      <c r="J79" s="162">
        <f ca="1"/>
        <v>405.38963949195767</v>
      </c>
      <c r="K79" s="162">
        <f ca="1"/>
        <v>516.89103512403619</v>
      </c>
      <c r="L79" s="162">
        <f ca="1"/>
        <v>474.13759849652007</v>
      </c>
      <c r="M79" s="162">
        <f ca="1"/>
        <v>605.09487649345567</v>
      </c>
      <c r="N79" s="162">
        <f ca="1"/>
        <v>522.13407967281182</v>
      </c>
    </row>
    <row r="80" spans="1:16" s="105" customFormat="1" ht="23.25">
      <c r="B80" s="137"/>
      <c r="C80" s="166" t="s">
        <v>261</v>
      </c>
      <c r="D80" s="167"/>
      <c r="E80" s="168"/>
      <c r="F80" s="169"/>
      <c r="G80" s="169"/>
      <c r="J80" s="170"/>
      <c r="K80" s="170"/>
      <c r="L80" s="170"/>
    </row>
    <row r="81" spans="1:14" s="151" customFormat="1" ht="18">
      <c r="A81" s="9"/>
      <c r="B81" s="9"/>
      <c r="C81" s="149" t="s">
        <v>262</v>
      </c>
      <c r="D81" s="150"/>
      <c r="E81" s="151" cm="1">
        <f t="array" aca="1" ref="E81:G81" ca="1">TRANSPOSE(_xlfn.UNIQUE(TRANSPOSE(_xlfn.ANCHORARRAY($E$42))))</f>
        <v>1</v>
      </c>
      <c r="F81" s="151">
        <f ca="1"/>
        <v>2</v>
      </c>
      <c r="G81" s="151">
        <f ca="1"/>
        <v>3</v>
      </c>
    </row>
    <row r="82" spans="1:14" s="169" customFormat="1">
      <c r="A82" s="9"/>
      <c r="B82" s="9"/>
      <c r="C82" s="9"/>
      <c r="D82" s="105" t="s">
        <v>234</v>
      </c>
      <c r="E82" s="105" cm="1">
        <f t="array" aca="1" ref="E82:G82" ca="1">SUMIFS(_xlfn.ANCHORARRAY(E61),_xlfn.ANCHORARRAY($E$42),_xlfn.ANCHORARRAY($E$81))</f>
        <v>39</v>
      </c>
      <c r="F82" s="105">
        <f ca="1"/>
        <v>43</v>
      </c>
      <c r="G82" s="105">
        <f ca="1"/>
        <v>41</v>
      </c>
      <c r="I82" s="146"/>
      <c r="J82" s="146"/>
      <c r="K82" s="146"/>
    </row>
    <row r="83" spans="1:14">
      <c r="D83" s="164" t="s">
        <v>235</v>
      </c>
      <c r="E83" s="105" cm="1">
        <f t="array" aca="1" ref="E83:G88" ca="1">MMULT(_xlfn.ANCHORARRAY(E62),N(TRANSPOSE(_xlfn.ANCHORARRAY(E42))=_xlfn.UNIQUE(_xlfn.ANCHORARRAY(E42),1)))</f>
        <v>0</v>
      </c>
      <c r="F83" s="105">
        <f ca="1"/>
        <v>0</v>
      </c>
      <c r="G83" s="105">
        <f ca="1"/>
        <v>0</v>
      </c>
      <c r="H83" s="105"/>
      <c r="I83" s="146"/>
      <c r="J83" s="146"/>
      <c r="K83" s="146"/>
      <c r="L83" s="105"/>
      <c r="M83" s="105"/>
      <c r="N83" s="105"/>
    </row>
    <row r="84" spans="1:14">
      <c r="D84" s="159" t="s">
        <v>216</v>
      </c>
      <c r="E84" s="105">
        <f ca="1"/>
        <v>17</v>
      </c>
      <c r="F84" s="105">
        <f ca="1"/>
        <v>3</v>
      </c>
      <c r="G84" s="105">
        <f ca="1"/>
        <v>0</v>
      </c>
      <c r="H84" s="105"/>
      <c r="I84" s="146"/>
      <c r="J84" s="146"/>
      <c r="K84" s="146"/>
      <c r="L84" s="105"/>
      <c r="M84" s="105"/>
      <c r="N84" s="105"/>
    </row>
    <row r="85" spans="1:14" s="105" customFormat="1">
      <c r="A85" s="9"/>
      <c r="B85" s="9"/>
      <c r="C85" s="9"/>
      <c r="D85" s="164">
        <v>1</v>
      </c>
      <c r="E85" s="105">
        <f ca="1"/>
        <v>9</v>
      </c>
      <c r="F85" s="105">
        <f ca="1"/>
        <v>1</v>
      </c>
      <c r="G85" s="105">
        <f ca="1"/>
        <v>0</v>
      </c>
      <c r="I85" s="146"/>
      <c r="J85" s="146"/>
      <c r="K85" s="146"/>
    </row>
    <row r="86" spans="1:14" s="105" customFormat="1">
      <c r="A86" s="9"/>
      <c r="B86" s="9"/>
      <c r="C86" s="9"/>
      <c r="D86" s="164">
        <v>2</v>
      </c>
      <c r="E86" s="105">
        <f ca="1"/>
        <v>4</v>
      </c>
      <c r="F86" s="105">
        <f ca="1"/>
        <v>14</v>
      </c>
      <c r="G86" s="105">
        <f ca="1"/>
        <v>41</v>
      </c>
      <c r="I86" s="146"/>
      <c r="J86" s="146"/>
      <c r="K86" s="146"/>
    </row>
    <row r="87" spans="1:14" s="105" customFormat="1">
      <c r="A87" s="9"/>
      <c r="B87" s="9"/>
      <c r="C87" s="9"/>
      <c r="D87" s="164">
        <v>3</v>
      </c>
      <c r="E87" s="105">
        <f ca="1"/>
        <v>9</v>
      </c>
      <c r="F87" s="105">
        <f ca="1"/>
        <v>21</v>
      </c>
      <c r="G87" s="105">
        <f ca="1"/>
        <v>0</v>
      </c>
      <c r="I87" s="146"/>
      <c r="J87" s="146"/>
      <c r="K87" s="146"/>
    </row>
    <row r="88" spans="1:14" s="105" customFormat="1">
      <c r="A88" s="9"/>
      <c r="B88" s="9"/>
      <c r="C88" s="9"/>
      <c r="D88" s="164">
        <v>4</v>
      </c>
      <c r="E88" s="105">
        <f ca="1"/>
        <v>0</v>
      </c>
      <c r="F88" s="105">
        <f ca="1"/>
        <v>4</v>
      </c>
      <c r="G88" s="105">
        <f ca="1"/>
        <v>0</v>
      </c>
    </row>
    <row r="89" spans="1:14" s="171" customFormat="1">
      <c r="D89" s="171" t="s">
        <v>254</v>
      </c>
      <c r="E89" s="171" cm="1">
        <f t="array" aca="1" ref="E89:G89" ca="1">SUMIFS(_xlfn.ANCHORARRAY(E71),_xlfn.ANCHORARRAY($E$42),_xlfn.ANCHORARRAY($E$81))</f>
        <v>9691.6</v>
      </c>
      <c r="F89" s="171">
        <f ca="1"/>
        <v>10557.5</v>
      </c>
      <c r="G89" s="171">
        <f ca="1"/>
        <v>19601.25</v>
      </c>
    </row>
    <row r="90" spans="1:14" s="171" customFormat="1" hidden="1" outlineLevel="1">
      <c r="D90" s="171" t="s">
        <v>263</v>
      </c>
      <c r="E90" s="172" cm="1">
        <f t="array" aca="1" ref="E90:G90" ca="1">_xlfn.BYCOL(_xlfn.ANCHORARRAY(E83)*bed_rel,_xleta.SUM)/_xlfn.BYCOL(_xlfn.ANCHORARRAY(E83),_xleta.SUM)</f>
        <v>0.88477865868023253</v>
      </c>
      <c r="F90" s="172">
        <f ca="1"/>
        <v>0.64679849121745558</v>
      </c>
      <c r="G90" s="172">
        <f ca="1"/>
        <v>0.65746384062585284</v>
      </c>
    </row>
    <row r="91" spans="1:14" s="151" customFormat="1" ht="18" collapsed="1">
      <c r="A91" s="9"/>
      <c r="B91" s="9"/>
      <c r="C91" s="149" t="s">
        <v>264</v>
      </c>
      <c r="D91" s="150"/>
      <c r="E91" s="151" cm="1">
        <f t="array" aca="1" ref="E91:G91" ca="1">TRANSPOSE(_xlfn.UNIQUE(TRANSPOSE(_xlfn.ANCHORARRAY($E$42))))</f>
        <v>1</v>
      </c>
      <c r="F91" s="151">
        <f ca="1"/>
        <v>2</v>
      </c>
      <c r="G91" s="151">
        <f ca="1"/>
        <v>3</v>
      </c>
    </row>
    <row r="92" spans="1:14" s="162" customFormat="1">
      <c r="A92" s="9"/>
      <c r="B92" s="9"/>
      <c r="C92" s="9"/>
      <c r="D92" s="105" t="s">
        <v>260</v>
      </c>
      <c r="E92" s="162" cm="1">
        <f t="array" aca="1" ref="E92:G92" ca="1">SUMIFS(_xlfn.ANCHORARRAY(E51),_xlfn.ANCHORARRAY(E42),_xlfn.ANCHORARRAY(E81))/(SUMIFS(_xlfn.ANCHORARRAY(E71),_xlfn.ANCHORARRAY(E42),_xlfn.ANCHORARRAY(E81))/N33)</f>
        <v>776.94928961933726</v>
      </c>
      <c r="F92" s="162">
        <f ca="1"/>
        <v>673.71557359531914</v>
      </c>
      <c r="G92" s="162">
        <f ca="1"/>
        <v>666.16192958101408</v>
      </c>
    </row>
    <row r="93" spans="1:14" s="162" customFormat="1">
      <c r="A93" s="9"/>
      <c r="B93" s="9"/>
      <c r="C93" s="9"/>
      <c r="D93" s="164" t="s">
        <v>235</v>
      </c>
      <c r="E93" s="162" cm="1">
        <f t="array" aca="1" ref="E93:G98" ca="1">_xlfn.ANCHORARRAY(E92)*
bed_rel
/_xlfn.BYCOL(_xlfn.ANCHORARRAY(E83)/_xlfn.ANCHORARRAY(E82)*bed_rel,_xleta.SUM)</f>
        <v>658.59631840995905</v>
      </c>
      <c r="F93" s="162">
        <f ca="1"/>
        <v>781.21190302314801</v>
      </c>
      <c r="G93" s="162">
        <f ca="1"/>
        <v>759.92232015400407</v>
      </c>
    </row>
    <row r="94" spans="1:14" s="162" customFormat="1">
      <c r="A94" s="9"/>
      <c r="B94" s="9"/>
      <c r="C94" s="9"/>
      <c r="D94" s="159" t="s">
        <v>216</v>
      </c>
      <c r="E94" s="162">
        <f ca="1"/>
        <v>878.12842454661222</v>
      </c>
      <c r="F94" s="162">
        <f ca="1"/>
        <v>1041.6158706975309</v>
      </c>
      <c r="G94" s="162">
        <f ca="1"/>
        <v>1013.2297602053389</v>
      </c>
    </row>
    <row r="95" spans="1:14" s="162" customFormat="1">
      <c r="A95" s="9"/>
      <c r="B95" s="9"/>
      <c r="C95" s="9"/>
      <c r="D95" s="164">
        <v>1</v>
      </c>
      <c r="E95" s="162">
        <f ca="1"/>
        <v>929.29200645529113</v>
      </c>
      <c r="F95" s="162">
        <f ca="1"/>
        <v>1102.3049423960451</v>
      </c>
      <c r="G95" s="162">
        <f ca="1"/>
        <v>1072.2649336258357</v>
      </c>
    </row>
    <row r="96" spans="1:14" s="162" customFormat="1">
      <c r="A96" s="9"/>
      <c r="B96" s="9"/>
      <c r="C96" s="9"/>
      <c r="D96" s="164">
        <v>2</v>
      </c>
      <c r="E96" s="162">
        <f ca="1"/>
        <v>577.33768656514519</v>
      </c>
      <c r="F96" s="162">
        <f ca="1"/>
        <v>684.82477080564036</v>
      </c>
      <c r="G96" s="162">
        <f ca="1"/>
        <v>666.16192958101408</v>
      </c>
    </row>
    <row r="97" spans="1:14" s="162" customFormat="1">
      <c r="A97" s="9"/>
      <c r="B97" s="9"/>
      <c r="C97" s="9"/>
      <c r="D97" s="164">
        <v>3</v>
      </c>
      <c r="E97" s="162">
        <f ca="1"/>
        <v>522.20669705594946</v>
      </c>
      <c r="F97" s="162">
        <f ca="1"/>
        <v>619.42965087237258</v>
      </c>
      <c r="G97" s="162">
        <f ca="1"/>
        <v>602.5489571286912</v>
      </c>
    </row>
    <row r="98" spans="1:14" s="162" customFormat="1">
      <c r="A98" s="9"/>
      <c r="B98" s="9"/>
      <c r="C98" s="9"/>
      <c r="D98" s="164">
        <v>4</v>
      </c>
      <c r="E98" s="162">
        <f ca="1"/>
        <v>452.51412344250798</v>
      </c>
      <c r="F98" s="162">
        <f ca="1"/>
        <v>536.76191262782459</v>
      </c>
      <c r="G98" s="162">
        <f ca="1"/>
        <v>522.13407967281182</v>
      </c>
    </row>
    <row r="99" spans="1:14" s="169" customFormat="1" ht="18">
      <c r="A99" s="9"/>
      <c r="B99" s="9"/>
      <c r="C99" s="166" t="s">
        <v>265</v>
      </c>
      <c r="D99" s="167"/>
    </row>
    <row r="100" spans="1:14" s="151" customFormat="1" ht="30">
      <c r="A100" s="9"/>
      <c r="B100" s="9"/>
      <c r="C100" s="149" t="s">
        <v>259</v>
      </c>
      <c r="D100" s="150"/>
      <c r="E100" s="151" t="str" cm="1">
        <f t="array" aca="1" ref="E100:N100" ca="1">_xlfn.ANCHORARRAY($E$41)</f>
        <v>Ridgeline Manor</v>
      </c>
      <c r="F100" s="151" t="str">
        <f ca="1"/>
        <v>Noble Residences</v>
      </c>
      <c r="G100" s="151" t="str">
        <f ca="1"/>
        <v>Meadow Lanes</v>
      </c>
      <c r="H100" s="151" t="str">
        <f ca="1"/>
        <v>Smart House</v>
      </c>
      <c r="I100" s="151" t="str">
        <f ca="1"/>
        <v>Perk Place</v>
      </c>
      <c r="J100" s="151" t="str">
        <f ca="1"/>
        <v>Streetside Hill</v>
      </c>
      <c r="K100" s="151" t="str">
        <f ca="1"/>
        <v>Lakeview Terrace</v>
      </c>
      <c r="L100" s="151" t="str">
        <f ca="1"/>
        <v>Brown House</v>
      </c>
      <c r="M100" s="151" t="str">
        <f ca="1"/>
        <v>Constellation Park</v>
      </c>
      <c r="N100" s="151" t="str">
        <f ca="1"/>
        <v>High Rise Apartments</v>
      </c>
    </row>
    <row r="101" spans="1:14" s="162" customFormat="1">
      <c r="A101" s="9"/>
      <c r="B101" s="9"/>
      <c r="C101" s="9"/>
      <c r="D101" s="164" t="s">
        <v>235</v>
      </c>
      <c r="E101" s="162" cm="1">
        <f t="array" aca="1" ref="E101:N106" ca="1">_xlfn.CHOOSECOLS(_xlfn.ANCHORARRAY(E93),_xlfn.XMATCH(_xlfn.ANCHORARRAY($E$42),_xlfn.ANCHORARRAY($E$91)))</f>
        <v>658.59631840995905</v>
      </c>
      <c r="F101" s="162">
        <f ca="1"/>
        <v>658.59631840995905</v>
      </c>
      <c r="G101" s="162">
        <f ca="1"/>
        <v>658.59631840995905</v>
      </c>
      <c r="H101" s="162">
        <f ca="1"/>
        <v>658.59631840995905</v>
      </c>
      <c r="I101" s="162">
        <f ca="1"/>
        <v>658.59631840995905</v>
      </c>
      <c r="J101" s="162">
        <f ca="1"/>
        <v>658.59631840995905</v>
      </c>
      <c r="K101" s="162">
        <f ca="1"/>
        <v>781.21190302314801</v>
      </c>
      <c r="L101" s="162">
        <f ca="1"/>
        <v>781.21190302314801</v>
      </c>
      <c r="M101" s="162">
        <f ca="1"/>
        <v>781.21190302314801</v>
      </c>
      <c r="N101" s="162">
        <f ca="1"/>
        <v>759.92232015400407</v>
      </c>
    </row>
    <row r="102" spans="1:14" s="162" customFormat="1">
      <c r="A102" s="9"/>
      <c r="B102" s="9"/>
      <c r="C102" s="9"/>
      <c r="D102" s="159" t="s">
        <v>216</v>
      </c>
      <c r="E102" s="162">
        <f ca="1"/>
        <v>878.12842454661222</v>
      </c>
      <c r="F102" s="162">
        <f ca="1"/>
        <v>878.12842454661222</v>
      </c>
      <c r="G102" s="162">
        <f ca="1"/>
        <v>878.12842454661222</v>
      </c>
      <c r="H102" s="162">
        <f ca="1"/>
        <v>878.12842454661222</v>
      </c>
      <c r="I102" s="162">
        <f ca="1"/>
        <v>878.12842454661222</v>
      </c>
      <c r="J102" s="162">
        <f ca="1"/>
        <v>878.12842454661222</v>
      </c>
      <c r="K102" s="162">
        <f ca="1"/>
        <v>1041.6158706975309</v>
      </c>
      <c r="L102" s="162">
        <f ca="1"/>
        <v>1041.6158706975309</v>
      </c>
      <c r="M102" s="162">
        <f ca="1"/>
        <v>1041.6158706975309</v>
      </c>
      <c r="N102" s="162">
        <f ca="1"/>
        <v>1013.2297602053389</v>
      </c>
    </row>
    <row r="103" spans="1:14" s="162" customFormat="1">
      <c r="A103" s="9"/>
      <c r="B103" s="9"/>
      <c r="C103" s="9"/>
      <c r="D103" s="164">
        <v>1</v>
      </c>
      <c r="E103" s="162">
        <f ca="1"/>
        <v>929.29200645529113</v>
      </c>
      <c r="F103" s="162">
        <f ca="1"/>
        <v>929.29200645529113</v>
      </c>
      <c r="G103" s="162">
        <f ca="1"/>
        <v>929.29200645529113</v>
      </c>
      <c r="H103" s="162">
        <f ca="1"/>
        <v>929.29200645529113</v>
      </c>
      <c r="I103" s="162">
        <f ca="1"/>
        <v>929.29200645529113</v>
      </c>
      <c r="J103" s="162">
        <f ca="1"/>
        <v>929.29200645529113</v>
      </c>
      <c r="K103" s="162">
        <f ca="1"/>
        <v>1102.3049423960451</v>
      </c>
      <c r="L103" s="162">
        <f ca="1"/>
        <v>1102.3049423960451</v>
      </c>
      <c r="M103" s="162">
        <f ca="1"/>
        <v>1102.3049423960451</v>
      </c>
      <c r="N103" s="162">
        <f ca="1"/>
        <v>1072.2649336258357</v>
      </c>
    </row>
    <row r="104" spans="1:14" s="162" customFormat="1">
      <c r="A104" s="9"/>
      <c r="B104" s="9"/>
      <c r="C104" s="9"/>
      <c r="D104" s="164">
        <v>2</v>
      </c>
      <c r="E104" s="162">
        <f ca="1"/>
        <v>577.33768656514519</v>
      </c>
      <c r="F104" s="162">
        <f ca="1"/>
        <v>577.33768656514519</v>
      </c>
      <c r="G104" s="162">
        <f ca="1"/>
        <v>577.33768656514519</v>
      </c>
      <c r="H104" s="162">
        <f ca="1"/>
        <v>577.33768656514519</v>
      </c>
      <c r="I104" s="162">
        <f ca="1"/>
        <v>577.33768656514519</v>
      </c>
      <c r="J104" s="162">
        <f ca="1"/>
        <v>577.33768656514519</v>
      </c>
      <c r="K104" s="162">
        <f ca="1"/>
        <v>684.82477080564036</v>
      </c>
      <c r="L104" s="162">
        <f ca="1"/>
        <v>684.82477080564036</v>
      </c>
      <c r="M104" s="162">
        <f ca="1"/>
        <v>684.82477080564036</v>
      </c>
      <c r="N104" s="162">
        <f ca="1"/>
        <v>666.16192958101408</v>
      </c>
    </row>
    <row r="105" spans="1:14" s="162" customFormat="1">
      <c r="A105" s="9"/>
      <c r="B105" s="9"/>
      <c r="C105" s="9"/>
      <c r="D105" s="164">
        <v>3</v>
      </c>
      <c r="E105" s="162">
        <f ca="1"/>
        <v>522.20669705594946</v>
      </c>
      <c r="F105" s="162">
        <f ca="1"/>
        <v>522.20669705594946</v>
      </c>
      <c r="G105" s="162">
        <f ca="1"/>
        <v>522.20669705594946</v>
      </c>
      <c r="H105" s="162">
        <f ca="1"/>
        <v>522.20669705594946</v>
      </c>
      <c r="I105" s="162">
        <f ca="1"/>
        <v>522.20669705594946</v>
      </c>
      <c r="J105" s="162">
        <f ca="1"/>
        <v>522.20669705594946</v>
      </c>
      <c r="K105" s="162">
        <f ca="1"/>
        <v>619.42965087237258</v>
      </c>
      <c r="L105" s="162">
        <f ca="1"/>
        <v>619.42965087237258</v>
      </c>
      <c r="M105" s="162">
        <f ca="1"/>
        <v>619.42965087237258</v>
      </c>
      <c r="N105" s="162">
        <f ca="1"/>
        <v>602.5489571286912</v>
      </c>
    </row>
    <row r="106" spans="1:14" s="162" customFormat="1">
      <c r="A106" s="9"/>
      <c r="B106" s="9"/>
      <c r="C106" s="9"/>
      <c r="D106" s="164">
        <v>4</v>
      </c>
      <c r="E106" s="162">
        <f ca="1"/>
        <v>452.51412344250798</v>
      </c>
      <c r="F106" s="162">
        <f ca="1"/>
        <v>452.51412344250798</v>
      </c>
      <c r="G106" s="162">
        <f ca="1"/>
        <v>452.51412344250798</v>
      </c>
      <c r="H106" s="162">
        <f ca="1"/>
        <v>452.51412344250798</v>
      </c>
      <c r="I106" s="162">
        <f ca="1"/>
        <v>452.51412344250798</v>
      </c>
      <c r="J106" s="162">
        <f ca="1"/>
        <v>452.51412344250798</v>
      </c>
      <c r="K106" s="162">
        <f ca="1"/>
        <v>536.76191262782459</v>
      </c>
      <c r="L106" s="162">
        <f ca="1"/>
        <v>536.76191262782459</v>
      </c>
      <c r="M106" s="162">
        <f ca="1"/>
        <v>536.76191262782459</v>
      </c>
      <c r="N106" s="162">
        <f ca="1"/>
        <v>522.13407967281182</v>
      </c>
    </row>
    <row r="107" spans="1:14" s="151" customFormat="1" ht="30" outlineLevel="1">
      <c r="A107" s="9"/>
      <c r="B107" s="9"/>
      <c r="C107" s="149" t="s">
        <v>266</v>
      </c>
      <c r="D107" s="150"/>
      <c r="E107" s="151" t="str" cm="1">
        <f t="array" aca="1" ref="E107:N107" ca="1">_xlfn.ANCHORARRAY($E$41)</f>
        <v>Ridgeline Manor</v>
      </c>
      <c r="F107" s="151" t="str">
        <f ca="1"/>
        <v>Noble Residences</v>
      </c>
      <c r="G107" s="151" t="str">
        <f ca="1"/>
        <v>Meadow Lanes</v>
      </c>
      <c r="H107" s="151" t="str">
        <f ca="1"/>
        <v>Smart House</v>
      </c>
      <c r="I107" s="151" t="str">
        <f ca="1"/>
        <v>Perk Place</v>
      </c>
      <c r="J107" s="151" t="str">
        <f ca="1"/>
        <v>Streetside Hill</v>
      </c>
      <c r="K107" s="151" t="str">
        <f ca="1"/>
        <v>Lakeview Terrace</v>
      </c>
      <c r="L107" s="151" t="str">
        <f ca="1"/>
        <v>Brown House</v>
      </c>
      <c r="M107" s="151" t="str">
        <f ca="1"/>
        <v>Constellation Park</v>
      </c>
      <c r="N107" s="151" t="str">
        <f ca="1"/>
        <v>High Rise Apartments</v>
      </c>
    </row>
    <row r="108" spans="1:14" s="162" customFormat="1" outlineLevel="1">
      <c r="A108" s="9"/>
      <c r="B108" s="9"/>
      <c r="C108" s="9"/>
      <c r="D108" s="164" t="s">
        <v>235</v>
      </c>
      <c r="E108" s="162" cm="1">
        <f t="array" aca="1" ref="E108:N113" ca="1">_xlfn.ANCHORARRAY(E101)/(_xlfn.BYCOL(_xlfn.ANCHORARRAY(E62)*bed_rel,_xleta.SUM)/_xlfn.BYCOL(_xlfn.ANCHORARRAY(E62),_xleta.SUM)/_xlfn.XLOOKUP(_xlfn.ANCHORARRAY(E42),_xlfn.ANCHORARRAY(E81),_xlfn.ANCHORARRAY(E90)))</f>
        <v>757.10845212431207</v>
      </c>
      <c r="F108" s="162">
        <f ca="1"/>
        <v>979.87242335137125</v>
      </c>
      <c r="G108" s="162">
        <f ca="1"/>
        <v>577.10783176098846</v>
      </c>
      <c r="H108" s="162">
        <f ca="1"/>
        <v>582.71196721450292</v>
      </c>
      <c r="I108" s="162">
        <f ca="1"/>
        <v>566.21683915665528</v>
      </c>
      <c r="J108" s="162">
        <f ca="1"/>
        <v>648.94010349292682</v>
      </c>
      <c r="K108" s="162">
        <f ca="1"/>
        <v>768.5391180076108</v>
      </c>
      <c r="L108" s="162">
        <f ca="1"/>
        <v>712.55897709864996</v>
      </c>
      <c r="M108" s="162">
        <f ca="1"/>
        <v>849.67618938405178</v>
      </c>
      <c r="N108" s="162">
        <f ca="1"/>
        <v>759.92232015400407</v>
      </c>
    </row>
    <row r="109" spans="1:14" s="162" customFormat="1" outlineLevel="1">
      <c r="A109" s="9"/>
      <c r="B109" s="9"/>
      <c r="C109" s="9"/>
      <c r="D109" s="159" t="s">
        <v>216</v>
      </c>
      <c r="E109" s="162">
        <f ca="1"/>
        <v>1009.4779361657496</v>
      </c>
      <c r="F109" s="162">
        <f ca="1"/>
        <v>1306.4965644684953</v>
      </c>
      <c r="G109" s="162">
        <f ca="1"/>
        <v>769.47710901465143</v>
      </c>
      <c r="H109" s="162">
        <f ca="1"/>
        <v>776.94928961933726</v>
      </c>
      <c r="I109" s="162">
        <f ca="1"/>
        <v>754.95578554220708</v>
      </c>
      <c r="J109" s="162">
        <f ca="1"/>
        <v>865.25347132390255</v>
      </c>
      <c r="K109" s="162">
        <f ca="1"/>
        <v>1024.718824010148</v>
      </c>
      <c r="L109" s="162">
        <f ca="1"/>
        <v>950.07863613153359</v>
      </c>
      <c r="M109" s="162">
        <f ca="1"/>
        <v>1132.9015858454027</v>
      </c>
      <c r="N109" s="162">
        <f ca="1"/>
        <v>1013.2297602053389</v>
      </c>
    </row>
    <row r="110" spans="1:14" s="162" customFormat="1" outlineLevel="1">
      <c r="A110" s="9"/>
      <c r="B110" s="9"/>
      <c r="C110" s="9"/>
      <c r="D110" s="164">
        <v>1</v>
      </c>
      <c r="E110" s="162">
        <f ca="1"/>
        <v>1068.2945119971118</v>
      </c>
      <c r="F110" s="162">
        <f ca="1"/>
        <v>1382.6187376279672</v>
      </c>
      <c r="G110" s="162">
        <f ca="1"/>
        <v>814.31019264276802</v>
      </c>
      <c r="H110" s="162">
        <f ca="1"/>
        <v>822.21773499377446</v>
      </c>
      <c r="I110" s="162">
        <f ca="1"/>
        <v>798.94279369646756</v>
      </c>
      <c r="J110" s="162">
        <f ca="1"/>
        <v>915.66690245125278</v>
      </c>
      <c r="K110" s="162">
        <f ca="1"/>
        <v>1084.4234002658104</v>
      </c>
      <c r="L110" s="162">
        <f ca="1"/>
        <v>1005.4343503535154</v>
      </c>
      <c r="M110" s="162">
        <f ca="1"/>
        <v>1198.9093604050295</v>
      </c>
      <c r="N110" s="162">
        <f ca="1"/>
        <v>1072.2649336258357</v>
      </c>
    </row>
    <row r="111" spans="1:14" s="162" customFormat="1" outlineLevel="1">
      <c r="A111" s="9"/>
      <c r="B111" s="9"/>
      <c r="C111" s="9"/>
      <c r="D111" s="164">
        <v>2</v>
      </c>
      <c r="E111" s="162">
        <f ca="1"/>
        <v>663.69524093859332</v>
      </c>
      <c r="F111" s="162">
        <f ca="1"/>
        <v>858.9742490399392</v>
      </c>
      <c r="G111" s="162">
        <f ca="1"/>
        <v>505.9033753664508</v>
      </c>
      <c r="H111" s="162">
        <f ca="1"/>
        <v>510.81606392465767</v>
      </c>
      <c r="I111" s="162">
        <f ca="1"/>
        <v>496.35613026528728</v>
      </c>
      <c r="J111" s="162">
        <f ca="1"/>
        <v>568.87287037146427</v>
      </c>
      <c r="K111" s="162">
        <f ca="1"/>
        <v>673.71557359531926</v>
      </c>
      <c r="L111" s="162">
        <f ca="1"/>
        <v>624.64234900761016</v>
      </c>
      <c r="M111" s="162">
        <f ca="1"/>
        <v>744.84182768103767</v>
      </c>
      <c r="N111" s="162">
        <f ca="1"/>
        <v>666.16192958101408</v>
      </c>
    </row>
    <row r="112" spans="1:14" s="162" customFormat="1" outlineLevel="1">
      <c r="A112" s="9"/>
      <c r="B112" s="9"/>
      <c r="C112" s="9"/>
      <c r="D112" s="164">
        <v>3</v>
      </c>
      <c r="E112" s="162">
        <f ca="1"/>
        <v>600.31781691630067</v>
      </c>
      <c r="F112" s="162">
        <f ca="1"/>
        <v>776.94928961933738</v>
      </c>
      <c r="G112" s="162">
        <f ca="1"/>
        <v>457.59377367401504</v>
      </c>
      <c r="H112" s="162">
        <f ca="1"/>
        <v>462.03734097499751</v>
      </c>
      <c r="I112" s="162">
        <f ca="1"/>
        <v>448.95821177275735</v>
      </c>
      <c r="J112" s="162">
        <f ca="1"/>
        <v>514.55020102502726</v>
      </c>
      <c r="K112" s="162">
        <f ca="1"/>
        <v>609.3812904116869</v>
      </c>
      <c r="L112" s="162">
        <f ca="1"/>
        <v>564.99415421364006</v>
      </c>
      <c r="M112" s="162">
        <f ca="1"/>
        <v>673.71557359531926</v>
      </c>
      <c r="N112" s="162">
        <f ca="1"/>
        <v>602.5489571286912</v>
      </c>
    </row>
    <row r="113" spans="1:17" s="162" customFormat="1" outlineLevel="1">
      <c r="A113" s="9"/>
      <c r="B113" s="9"/>
      <c r="C113" s="9"/>
      <c r="D113" s="164">
        <v>4</v>
      </c>
      <c r="E113" s="162">
        <f ca="1"/>
        <v>520.20070259592023</v>
      </c>
      <c r="F113" s="162">
        <f ca="1"/>
        <v>673.25932189970592</v>
      </c>
      <c r="G113" s="162">
        <f ca="1"/>
        <v>396.52430073040784</v>
      </c>
      <c r="H113" s="162">
        <f ca="1"/>
        <v>400.37483917332338</v>
      </c>
      <c r="I113" s="162">
        <f ca="1"/>
        <v>389.04122219807249</v>
      </c>
      <c r="J113" s="162">
        <f ca="1"/>
        <v>445.87944677212704</v>
      </c>
      <c r="K113" s="162">
        <f ca="1"/>
        <v>528.05458456876988</v>
      </c>
      <c r="L113" s="162">
        <f ca="1"/>
        <v>489.59125933372343</v>
      </c>
      <c r="M113" s="162">
        <f ca="1"/>
        <v>583.80295379932465</v>
      </c>
      <c r="N113" s="162">
        <f ca="1"/>
        <v>522.13407967281182</v>
      </c>
    </row>
    <row r="114" spans="1:17" s="151" customFormat="1" ht="30">
      <c r="A114" s="9"/>
      <c r="B114" s="9"/>
      <c r="C114" s="149" t="s">
        <v>267</v>
      </c>
      <c r="D114" s="150"/>
      <c r="E114" s="151" t="str" cm="1">
        <f t="array" aca="1" ref="E114:N114" ca="1">_xlfn.ANCHORARRAY($E$41)</f>
        <v>Ridgeline Manor</v>
      </c>
      <c r="F114" s="151" t="str">
        <f ca="1"/>
        <v>Noble Residences</v>
      </c>
      <c r="G114" s="151" t="str">
        <f ca="1"/>
        <v>Meadow Lanes</v>
      </c>
      <c r="H114" s="151" t="str">
        <f ca="1"/>
        <v>Smart House</v>
      </c>
      <c r="I114" s="151" t="str">
        <f ca="1"/>
        <v>Perk Place</v>
      </c>
      <c r="J114" s="151" t="str">
        <f ca="1"/>
        <v>Streetside Hill</v>
      </c>
      <c r="K114" s="151" t="str">
        <f ca="1"/>
        <v>Lakeview Terrace</v>
      </c>
      <c r="L114" s="151" t="str">
        <f ca="1"/>
        <v>Brown House</v>
      </c>
      <c r="M114" s="151" t="str">
        <f ca="1"/>
        <v>Constellation Park</v>
      </c>
      <c r="N114" s="151" t="str">
        <f ca="1"/>
        <v>High Rise Apartments</v>
      </c>
    </row>
    <row r="115" spans="1:17" s="173" customFormat="1" ht="15" customHeight="1">
      <c r="A115" s="9"/>
      <c r="B115" s="9"/>
      <c r="C115" s="9"/>
      <c r="D115" s="105" t="s">
        <v>84</v>
      </c>
      <c r="E115" s="173" cm="1">
        <f t="array" aca="1" ref="E115:N115" ca="1">TRANSPOSE(OFFSET(_xlfn.ANCHORARRAY('Provider Profile'!B21),,2))</f>
        <v>95603</v>
      </c>
      <c r="F115" s="173">
        <f ca="1"/>
        <v>95677</v>
      </c>
      <c r="G115" s="173">
        <f ca="1"/>
        <v>95661</v>
      </c>
      <c r="H115" s="173">
        <f ca="1"/>
        <v>95765</v>
      </c>
      <c r="I115" s="173">
        <f ca="1"/>
        <v>95602</v>
      </c>
      <c r="J115" s="173">
        <f ca="1"/>
        <v>95603</v>
      </c>
      <c r="K115" s="173">
        <f ca="1"/>
        <v>95603</v>
      </c>
      <c r="L115" s="173">
        <f ca="1"/>
        <v>96143</v>
      </c>
      <c r="M115" s="173">
        <f ca="1"/>
        <v>95678</v>
      </c>
      <c r="N115" s="173">
        <f ca="1"/>
        <v>95661</v>
      </c>
      <c r="Q115" s="105"/>
    </row>
    <row r="116" spans="1:17" s="162" customFormat="1" ht="15" customHeight="1">
      <c r="A116" s="174">
        <v>0</v>
      </c>
      <c r="B116" s="175"/>
      <c r="C116" s="176"/>
      <c r="D116" s="164" t="s">
        <v>235</v>
      </c>
      <c r="E116" s="162" cm="1">
        <f t="array" aca="1" ref="E116:N121" ca="1">_xlfn.LET(
_xlpm.zip_rel,_xlfn.XLOOKUP(_xlfn.ANCHORARRAY(E115),_xlfn.ANCHORARRAY('HUD Rates'!K27),_xlfn.ANCHORARRAY('HUD Rates'!M27)/'HUD Rates'!M27)*A116+(1-A116),_xlfn.ANCHORARRAY(
E101)*_xlpm.zip_rel*
_xlfn.MAP(_xlfn.ANCHORARRAY(E42),_xlfn.LAMBDA(_xlpm.g,SUM(_xlfn._xlws.FILTER(_xlfn.BYCOL(_xlfn.ANCHORARRAY(E101)*_xlfn.ANCHORARRAY(E62),_xleta.SUM),_xlfn.ANCHORARRAY(E42)=_xlpm.g))))/
_xlfn.MAP(_xlfn.ANCHORARRAY(E42),_xlfn.LAMBDA(_xlpm.g,SUM(_xlfn._xlws.FILTER(_xlfn.BYCOL(_xlfn.ANCHORARRAY(E101)*_xlfn.ANCHORARRAY(E62)*_xlpm.zip_rel,_xleta.SUM),_xlfn.ANCHORARRAY(E42)=_xlpm.g)))))</f>
        <v>658.59631840995905</v>
      </c>
      <c r="F116" s="162">
        <f ca="1"/>
        <v>658.59631840995905</v>
      </c>
      <c r="G116" s="162">
        <f ca="1"/>
        <v>658.59631840995905</v>
      </c>
      <c r="H116" s="162">
        <f ca="1"/>
        <v>658.59631840995905</v>
      </c>
      <c r="I116" s="162">
        <f ca="1"/>
        <v>658.59631840995905</v>
      </c>
      <c r="J116" s="162">
        <f ca="1"/>
        <v>658.59631840995905</v>
      </c>
      <c r="K116" s="162">
        <f ca="1"/>
        <v>781.21190302314801</v>
      </c>
      <c r="L116" s="162">
        <f ca="1"/>
        <v>781.21190302314801</v>
      </c>
      <c r="M116" s="162">
        <f ca="1"/>
        <v>781.21190302314801</v>
      </c>
      <c r="N116" s="162">
        <f ca="1"/>
        <v>759.92232015400407</v>
      </c>
    </row>
    <row r="117" spans="1:17" s="162" customFormat="1">
      <c r="A117" s="9"/>
      <c r="B117" s="9"/>
      <c r="C117" s="9"/>
      <c r="D117" s="159" t="s">
        <v>216</v>
      </c>
      <c r="E117" s="162">
        <f ca="1"/>
        <v>878.12842454661222</v>
      </c>
      <c r="F117" s="162">
        <f ca="1"/>
        <v>878.12842454661222</v>
      </c>
      <c r="G117" s="162">
        <f ca="1"/>
        <v>878.12842454661222</v>
      </c>
      <c r="H117" s="162">
        <f ca="1"/>
        <v>878.12842454661222</v>
      </c>
      <c r="I117" s="162">
        <f ca="1"/>
        <v>878.12842454661222</v>
      </c>
      <c r="J117" s="162">
        <f ca="1"/>
        <v>878.12842454661222</v>
      </c>
      <c r="K117" s="162">
        <f ca="1"/>
        <v>1041.6158706975309</v>
      </c>
      <c r="L117" s="162">
        <f ca="1"/>
        <v>1041.6158706975309</v>
      </c>
      <c r="M117" s="162">
        <f ca="1"/>
        <v>1041.6158706975309</v>
      </c>
      <c r="N117" s="162">
        <f ca="1"/>
        <v>1013.2297602053389</v>
      </c>
    </row>
    <row r="118" spans="1:17" s="162" customFormat="1">
      <c r="A118" s="9"/>
      <c r="B118" s="9"/>
      <c r="C118" s="9"/>
      <c r="D118" s="164">
        <v>1</v>
      </c>
      <c r="E118" s="162">
        <f ca="1"/>
        <v>929.29200645529113</v>
      </c>
      <c r="F118" s="162">
        <f ca="1"/>
        <v>929.29200645529113</v>
      </c>
      <c r="G118" s="162">
        <f ca="1"/>
        <v>929.29200645529113</v>
      </c>
      <c r="H118" s="162">
        <f ca="1"/>
        <v>929.29200645529113</v>
      </c>
      <c r="I118" s="162">
        <f ca="1"/>
        <v>929.29200645529113</v>
      </c>
      <c r="J118" s="162">
        <f ca="1"/>
        <v>929.29200645529113</v>
      </c>
      <c r="K118" s="162">
        <f ca="1"/>
        <v>1102.3049423960451</v>
      </c>
      <c r="L118" s="162">
        <f ca="1"/>
        <v>1102.3049423960451</v>
      </c>
      <c r="M118" s="162">
        <f ca="1"/>
        <v>1102.3049423960451</v>
      </c>
      <c r="N118" s="162">
        <f ca="1"/>
        <v>1072.2649336258357</v>
      </c>
    </row>
    <row r="119" spans="1:17" s="162" customFormat="1">
      <c r="A119" s="9"/>
      <c r="B119" s="9"/>
      <c r="C119" s="9"/>
      <c r="D119" s="164">
        <v>2</v>
      </c>
      <c r="E119" s="162">
        <f ca="1"/>
        <v>577.33768656514519</v>
      </c>
      <c r="F119" s="162">
        <f ca="1"/>
        <v>577.33768656514519</v>
      </c>
      <c r="G119" s="162">
        <f ca="1"/>
        <v>577.33768656514519</v>
      </c>
      <c r="H119" s="162">
        <f ca="1"/>
        <v>577.33768656514519</v>
      </c>
      <c r="I119" s="162">
        <f ca="1"/>
        <v>577.33768656514519</v>
      </c>
      <c r="J119" s="162">
        <f ca="1"/>
        <v>577.33768656514519</v>
      </c>
      <c r="K119" s="162">
        <f ca="1"/>
        <v>684.82477080564036</v>
      </c>
      <c r="L119" s="162">
        <f ca="1"/>
        <v>684.82477080564036</v>
      </c>
      <c r="M119" s="162">
        <f ca="1"/>
        <v>684.82477080564036</v>
      </c>
      <c r="N119" s="162">
        <f ca="1"/>
        <v>666.16192958101396</v>
      </c>
    </row>
    <row r="120" spans="1:17" s="162" customFormat="1">
      <c r="A120" s="9"/>
      <c r="B120" s="9"/>
      <c r="C120" s="9"/>
      <c r="D120" s="164">
        <v>3</v>
      </c>
      <c r="E120" s="162">
        <f ca="1"/>
        <v>522.20669705594946</v>
      </c>
      <c r="F120" s="162">
        <f ca="1"/>
        <v>522.20669705594946</v>
      </c>
      <c r="G120" s="162">
        <f ca="1"/>
        <v>522.20669705594946</v>
      </c>
      <c r="H120" s="162">
        <f ca="1"/>
        <v>522.20669705594946</v>
      </c>
      <c r="I120" s="162">
        <f ca="1"/>
        <v>522.20669705594946</v>
      </c>
      <c r="J120" s="162">
        <f ca="1"/>
        <v>522.20669705594946</v>
      </c>
      <c r="K120" s="162">
        <f ca="1"/>
        <v>619.42965087237258</v>
      </c>
      <c r="L120" s="162">
        <f ca="1"/>
        <v>619.42965087237258</v>
      </c>
      <c r="M120" s="162">
        <f ca="1"/>
        <v>619.42965087237258</v>
      </c>
      <c r="N120" s="162">
        <f ca="1"/>
        <v>602.5489571286912</v>
      </c>
    </row>
    <row r="121" spans="1:17" s="162" customFormat="1">
      <c r="A121" s="9"/>
      <c r="B121" s="9"/>
      <c r="C121" s="9"/>
      <c r="D121" s="164">
        <v>4</v>
      </c>
      <c r="E121" s="162">
        <f ca="1"/>
        <v>452.51412344250798</v>
      </c>
      <c r="F121" s="162">
        <f ca="1"/>
        <v>452.51412344250798</v>
      </c>
      <c r="G121" s="162">
        <f ca="1"/>
        <v>452.51412344250798</v>
      </c>
      <c r="H121" s="162">
        <f ca="1"/>
        <v>452.51412344250798</v>
      </c>
      <c r="I121" s="162">
        <f ca="1"/>
        <v>452.51412344250798</v>
      </c>
      <c r="J121" s="162">
        <f ca="1"/>
        <v>452.51412344250798</v>
      </c>
      <c r="K121" s="162">
        <f ca="1"/>
        <v>536.76191262782459</v>
      </c>
      <c r="L121" s="162">
        <f ca="1"/>
        <v>536.76191262782459</v>
      </c>
      <c r="M121" s="162">
        <f ca="1"/>
        <v>536.76191262782459</v>
      </c>
      <c r="N121" s="162">
        <f ca="1"/>
        <v>522.13407967281182</v>
      </c>
    </row>
    <row r="122" spans="1:17" s="151" customFormat="1" ht="30">
      <c r="A122" s="9"/>
      <c r="B122" s="9"/>
      <c r="C122" s="149" t="s">
        <v>271</v>
      </c>
      <c r="D122" s="150"/>
      <c r="E122" s="151" t="str" cm="1">
        <f t="array" aca="1" ref="E122:N122" ca="1">_xlfn.ANCHORARRAY($E$41)</f>
        <v>Ridgeline Manor</v>
      </c>
      <c r="F122" s="151" t="str">
        <f ca="1"/>
        <v>Noble Residences</v>
      </c>
      <c r="G122" s="151" t="str">
        <f ca="1"/>
        <v>Meadow Lanes</v>
      </c>
      <c r="H122" s="151" t="str">
        <f ca="1"/>
        <v>Smart House</v>
      </c>
      <c r="I122" s="151" t="str">
        <f ca="1"/>
        <v>Perk Place</v>
      </c>
      <c r="J122" s="151" t="str">
        <f ca="1"/>
        <v>Streetside Hill</v>
      </c>
      <c r="K122" s="151" t="str">
        <f ca="1"/>
        <v>Lakeview Terrace</v>
      </c>
      <c r="L122" s="151" t="str">
        <f ca="1"/>
        <v>Brown House</v>
      </c>
      <c r="M122" s="151" t="str">
        <f ca="1"/>
        <v>Constellation Park</v>
      </c>
      <c r="N122" s="151" t="str">
        <f ca="1"/>
        <v>High Rise Apartments</v>
      </c>
    </row>
    <row r="123" spans="1:17" s="162" customFormat="1">
      <c r="A123" s="9"/>
      <c r="B123" s="9"/>
      <c r="C123" s="9"/>
      <c r="D123" s="159" t="s">
        <v>235</v>
      </c>
      <c r="E123" s="162" cm="1">
        <f t="array" aca="1" ref="E123:N128" ca="1">_xlfn.ANCHORARRAY(E116)/N39</f>
        <v>23.521297086069968</v>
      </c>
      <c r="F123" s="162">
        <f ca="1"/>
        <v>23.521297086069968</v>
      </c>
      <c r="G123" s="162">
        <f ca="1"/>
        <v>23.521297086069968</v>
      </c>
      <c r="H123" s="162">
        <f ca="1"/>
        <v>23.521297086069968</v>
      </c>
      <c r="I123" s="162">
        <f ca="1"/>
        <v>23.521297086069968</v>
      </c>
      <c r="J123" s="162">
        <f ca="1"/>
        <v>23.521297086069968</v>
      </c>
      <c r="K123" s="162">
        <f ca="1"/>
        <v>27.900425107969571</v>
      </c>
      <c r="L123" s="162">
        <f ca="1"/>
        <v>27.900425107969571</v>
      </c>
      <c r="M123" s="162">
        <f ca="1"/>
        <v>27.900425107969571</v>
      </c>
      <c r="N123" s="162">
        <f ca="1"/>
        <v>27.140082862643002</v>
      </c>
    </row>
    <row r="124" spans="1:17" s="162" customFormat="1">
      <c r="A124" s="9"/>
      <c r="B124" s="9"/>
      <c r="C124" s="9"/>
      <c r="D124" s="159" t="s">
        <v>216</v>
      </c>
      <c r="E124" s="162">
        <f ca="1"/>
        <v>31.361729448093293</v>
      </c>
      <c r="F124" s="162">
        <f ca="1"/>
        <v>31.361729448093293</v>
      </c>
      <c r="G124" s="162">
        <f ca="1"/>
        <v>31.361729448093293</v>
      </c>
      <c r="H124" s="162">
        <f ca="1"/>
        <v>31.361729448093293</v>
      </c>
      <c r="I124" s="162">
        <f ca="1"/>
        <v>31.361729448093293</v>
      </c>
      <c r="J124" s="162">
        <f ca="1"/>
        <v>31.361729448093293</v>
      </c>
      <c r="K124" s="162">
        <f ca="1"/>
        <v>37.200566810626107</v>
      </c>
      <c r="L124" s="162">
        <f ca="1"/>
        <v>37.200566810626107</v>
      </c>
      <c r="M124" s="162">
        <f ca="1"/>
        <v>37.200566810626107</v>
      </c>
      <c r="N124" s="162">
        <f ca="1"/>
        <v>36.186777150190679</v>
      </c>
    </row>
    <row r="125" spans="1:17" s="162" customFormat="1">
      <c r="A125" s="9"/>
      <c r="B125" s="9"/>
      <c r="C125" s="9"/>
      <c r="D125" s="159">
        <v>1</v>
      </c>
      <c r="E125" s="162">
        <f ca="1"/>
        <v>33.189000230546114</v>
      </c>
      <c r="F125" s="162">
        <f ca="1"/>
        <v>33.189000230546114</v>
      </c>
      <c r="G125" s="162">
        <f ca="1"/>
        <v>33.189000230546114</v>
      </c>
      <c r="H125" s="162">
        <f ca="1"/>
        <v>33.189000230546114</v>
      </c>
      <c r="I125" s="162">
        <f ca="1"/>
        <v>33.189000230546114</v>
      </c>
      <c r="J125" s="162">
        <f ca="1"/>
        <v>33.189000230546114</v>
      </c>
      <c r="K125" s="162">
        <f ca="1"/>
        <v>39.368033657001611</v>
      </c>
      <c r="L125" s="162">
        <f ca="1"/>
        <v>39.368033657001611</v>
      </c>
      <c r="M125" s="162">
        <f ca="1"/>
        <v>39.368033657001611</v>
      </c>
      <c r="N125" s="162">
        <f ca="1"/>
        <v>38.295176200922704</v>
      </c>
    </row>
    <row r="126" spans="1:17" s="162" customFormat="1">
      <c r="A126" s="9"/>
      <c r="B126" s="9"/>
      <c r="C126" s="9"/>
      <c r="D126" s="159">
        <v>2</v>
      </c>
      <c r="E126" s="162">
        <f ca="1"/>
        <v>20.619203091612327</v>
      </c>
      <c r="F126" s="162">
        <f ca="1"/>
        <v>20.619203091612327</v>
      </c>
      <c r="G126" s="162">
        <f ca="1"/>
        <v>20.619203091612327</v>
      </c>
      <c r="H126" s="162">
        <f ca="1"/>
        <v>20.619203091612327</v>
      </c>
      <c r="I126" s="162">
        <f ca="1"/>
        <v>20.619203091612327</v>
      </c>
      <c r="J126" s="162">
        <f ca="1"/>
        <v>20.619203091612327</v>
      </c>
      <c r="K126" s="162">
        <f ca="1"/>
        <v>24.45802752877287</v>
      </c>
      <c r="L126" s="162">
        <f ca="1"/>
        <v>24.45802752877287</v>
      </c>
      <c r="M126" s="162">
        <f ca="1"/>
        <v>24.45802752877287</v>
      </c>
      <c r="N126" s="162">
        <f ca="1"/>
        <v>23.791497485036214</v>
      </c>
    </row>
    <row r="127" spans="1:17" s="162" customFormat="1">
      <c r="A127" s="9"/>
      <c r="B127" s="9"/>
      <c r="C127" s="9"/>
      <c r="D127" s="159">
        <v>3</v>
      </c>
      <c r="E127" s="162">
        <f ca="1"/>
        <v>18.650239180569624</v>
      </c>
      <c r="F127" s="162">
        <f ca="1"/>
        <v>18.650239180569624</v>
      </c>
      <c r="G127" s="162">
        <f ca="1"/>
        <v>18.650239180569624</v>
      </c>
      <c r="H127" s="162">
        <f ca="1"/>
        <v>18.650239180569624</v>
      </c>
      <c r="I127" s="162">
        <f ca="1"/>
        <v>18.650239180569624</v>
      </c>
      <c r="J127" s="162">
        <f ca="1"/>
        <v>18.650239180569624</v>
      </c>
      <c r="K127" s="162">
        <f ca="1"/>
        <v>22.122487531156164</v>
      </c>
      <c r="L127" s="162">
        <f ca="1"/>
        <v>22.122487531156164</v>
      </c>
      <c r="M127" s="162">
        <f ca="1"/>
        <v>22.122487531156164</v>
      </c>
      <c r="N127" s="162">
        <f ca="1"/>
        <v>21.519605611738971</v>
      </c>
    </row>
    <row r="128" spans="1:17" s="162" customFormat="1">
      <c r="A128" s="9"/>
      <c r="B128" s="9"/>
      <c r="C128" s="9"/>
      <c r="D128" s="159">
        <v>4</v>
      </c>
      <c r="E128" s="162">
        <f ca="1"/>
        <v>16.161218694375286</v>
      </c>
      <c r="F128" s="162">
        <f ca="1"/>
        <v>16.161218694375286</v>
      </c>
      <c r="G128" s="162">
        <f ca="1"/>
        <v>16.161218694375286</v>
      </c>
      <c r="H128" s="162">
        <f ca="1"/>
        <v>16.161218694375286</v>
      </c>
      <c r="I128" s="162">
        <f ca="1"/>
        <v>16.161218694375286</v>
      </c>
      <c r="J128" s="162">
        <f ca="1"/>
        <v>16.161218694375286</v>
      </c>
      <c r="K128" s="162">
        <f ca="1"/>
        <v>19.170068308136592</v>
      </c>
      <c r="L128" s="162">
        <f ca="1"/>
        <v>19.170068308136592</v>
      </c>
      <c r="M128" s="162">
        <f ca="1"/>
        <v>19.170068308136592</v>
      </c>
      <c r="N128" s="162">
        <f ca="1"/>
        <v>18.647645702600421</v>
      </c>
    </row>
    <row r="130" spans="4:4" ht="17.25">
      <c r="D130" s="10" t="s">
        <v>272</v>
      </c>
    </row>
  </sheetData>
  <conditionalFormatting sqref="E41:XFD41 E52:XFD52 E72:XFD72 E100:XFD100 E107:XFD107 E114:XFD114 E122:O122">
    <cfRule type="expression" dxfId="15" priority="13">
      <formula>E$41&lt;&gt;""</formula>
    </cfRule>
  </conditionalFormatting>
  <conditionalFormatting sqref="E47:N47 E69:N69 P69:XFD69 P47:XFD47">
    <cfRule type="expression" dxfId="14" priority="14">
      <formula>E46&lt;&gt;""</formula>
    </cfRule>
  </conditionalFormatting>
  <conditionalFormatting sqref="E73:XFD79">
    <cfRule type="colorScale" priority="10">
      <colorScale>
        <cfvo type="min"/>
        <cfvo type="max"/>
        <color theme="0"/>
        <color rgb="FF00B050"/>
      </colorScale>
    </cfRule>
  </conditionalFormatting>
  <conditionalFormatting sqref="E81:XFD81 E91:XFD91">
    <cfRule type="expression" dxfId="13" priority="11">
      <formula>E$81&lt;&gt;""</formula>
    </cfRule>
  </conditionalFormatting>
  <conditionalFormatting sqref="E92:XFD98">
    <cfRule type="colorScale" priority="9">
      <colorScale>
        <cfvo type="min"/>
        <cfvo type="max"/>
        <color theme="0"/>
        <color rgb="FF00B050"/>
      </colorScale>
    </cfRule>
  </conditionalFormatting>
  <conditionalFormatting sqref="E108:XFD113 E101:XFD106">
    <cfRule type="colorScale" priority="18">
      <colorScale>
        <cfvo type="min"/>
        <cfvo type="max"/>
        <color theme="0"/>
        <color rgb="FF00B050"/>
      </colorScale>
    </cfRule>
  </conditionalFormatting>
  <conditionalFormatting sqref="E116:XFD121">
    <cfRule type="colorScale" priority="17">
      <colorScale>
        <cfvo type="min"/>
        <cfvo type="max"/>
        <color theme="0"/>
        <color rgb="FF00B050"/>
      </colorScale>
    </cfRule>
  </conditionalFormatting>
  <conditionalFormatting sqref="E123:XFD128">
    <cfRule type="colorScale" priority="4">
      <colorScale>
        <cfvo type="min"/>
        <cfvo type="max"/>
        <color theme="0"/>
        <color rgb="FF00B050"/>
      </colorScale>
    </cfRule>
  </conditionalFormatting>
  <dataValidations count="1">
    <dataValidation type="list" allowBlank="1" showInputMessage="1" showErrorMessage="1" sqref="N36" xr:uid="{36560605-A029-4ED9-B284-5C2BD585558F}">
      <formula1>"Yes,No"</formula1>
    </dataValidation>
  </dataValidations>
  <hyperlinks>
    <hyperlink ref="D27" r:id="rId1" xr:uid="{96F8DB1D-E3C7-4ACF-B3AE-9C01A3931DCC}"/>
  </hyperlinks>
  <pageMargins left="0.7" right="0.7" top="0.75" bottom="0.75" header="0.3" footer="0.3"/>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C4508E-266C-4899-9216-F63CEF833E23}">
  <sheetPr>
    <tabColor rgb="FFFFCCCC"/>
  </sheetPr>
  <dimension ref="B1:R2632"/>
  <sheetViews>
    <sheetView zoomScale="145" zoomScaleNormal="145" workbookViewId="0">
      <selection activeCell="D21" sqref="D21"/>
    </sheetView>
  </sheetViews>
  <sheetFormatPr defaultColWidth="9.140625" defaultRowHeight="14.25"/>
  <cols>
    <col min="1" max="1" width="1.7109375" style="9" customWidth="1"/>
    <col min="2" max="2" width="13.7109375" style="9" customWidth="1"/>
    <col min="3" max="3" width="20" style="9" bestFit="1" customWidth="1"/>
    <col min="4" max="4" width="64.7109375" style="9" bestFit="1" customWidth="1"/>
    <col min="5" max="9" width="12.7109375" style="9" customWidth="1"/>
    <col min="10" max="10" width="9.140625" style="9"/>
    <col min="11" max="11" width="10" style="9" customWidth="1"/>
    <col min="12" max="12" width="8.7109375" style="9" customWidth="1"/>
    <col min="13" max="17" width="13.42578125" style="9" bestFit="1" customWidth="1"/>
    <col min="18" max="16384" width="9.140625" style="9"/>
  </cols>
  <sheetData>
    <row r="1" spans="2:17" ht="23.25">
      <c r="B1" s="51" t="s">
        <v>282</v>
      </c>
      <c r="C1" s="61"/>
      <c r="D1" s="61"/>
      <c r="E1" s="61"/>
      <c r="F1" s="61"/>
      <c r="G1" s="61"/>
      <c r="H1" s="61"/>
      <c r="I1" s="61"/>
      <c r="J1" s="61"/>
      <c r="K1" s="61"/>
      <c r="L1" s="61"/>
      <c r="M1" s="61"/>
      <c r="N1" s="61"/>
      <c r="O1" s="61"/>
      <c r="P1" s="61"/>
      <c r="Q1" s="61"/>
    </row>
    <row r="3" spans="2:17" ht="15">
      <c r="B3" s="17" t="s">
        <v>283</v>
      </c>
    </row>
    <row r="5" spans="2:17" s="21" customFormat="1" ht="18" customHeight="1">
      <c r="B5" s="47" t="s">
        <v>73</v>
      </c>
      <c r="C5" s="225"/>
      <c r="D5" s="236"/>
      <c r="F5" s="47" t="s">
        <v>222</v>
      </c>
      <c r="G5" s="236"/>
      <c r="H5" s="236"/>
      <c r="I5" s="236"/>
      <c r="J5" s="236"/>
      <c r="K5" s="236"/>
      <c r="L5" s="236"/>
      <c r="M5" s="236"/>
      <c r="N5" s="236"/>
    </row>
    <row r="6" spans="2:17" ht="17.25" customHeight="1">
      <c r="B6" s="55" t="s">
        <v>284</v>
      </c>
      <c r="C6" s="55"/>
      <c r="F6" s="253" t="s">
        <v>285</v>
      </c>
      <c r="G6" s="253"/>
      <c r="H6" s="253"/>
      <c r="I6" s="253"/>
      <c r="J6" s="253"/>
      <c r="K6" s="253"/>
      <c r="L6" s="253"/>
      <c r="M6" s="253"/>
      <c r="N6" s="253"/>
    </row>
    <row r="7" spans="2:17" ht="17.25">
      <c r="B7" s="55" t="s">
        <v>286</v>
      </c>
      <c r="C7" s="55"/>
      <c r="F7" s="253"/>
      <c r="G7" s="253"/>
      <c r="H7" s="253"/>
      <c r="I7" s="253"/>
      <c r="J7" s="253"/>
      <c r="K7" s="253"/>
      <c r="L7" s="253"/>
      <c r="M7" s="253"/>
      <c r="N7" s="253"/>
    </row>
    <row r="8" spans="2:17" ht="17.25" customHeight="1">
      <c r="B8" s="55" t="s">
        <v>287</v>
      </c>
      <c r="C8" s="55"/>
      <c r="F8" s="101" t="s">
        <v>288</v>
      </c>
      <c r="G8" s="187"/>
      <c r="H8" s="187"/>
      <c r="I8" s="187"/>
      <c r="J8" s="187"/>
      <c r="K8" s="187"/>
      <c r="L8" s="187"/>
      <c r="M8" s="187"/>
      <c r="N8" s="187"/>
    </row>
    <row r="9" spans="2:17" ht="15">
      <c r="B9" s="55" t="s">
        <v>289</v>
      </c>
      <c r="F9" s="253" t="s">
        <v>290</v>
      </c>
      <c r="G9" s="253"/>
      <c r="H9" s="253"/>
      <c r="I9" s="253"/>
      <c r="J9" s="253"/>
      <c r="K9" s="253"/>
      <c r="L9" s="253"/>
      <c r="M9" s="253"/>
      <c r="N9" s="253"/>
    </row>
    <row r="10" spans="2:17" ht="14.25" customHeight="1">
      <c r="F10" s="253"/>
      <c r="G10" s="253"/>
      <c r="H10" s="253"/>
      <c r="I10" s="253"/>
      <c r="J10" s="253"/>
      <c r="K10" s="253"/>
      <c r="L10" s="253"/>
      <c r="M10" s="253"/>
      <c r="N10" s="253"/>
    </row>
    <row r="11" spans="2:17" ht="15">
      <c r="B11" s="47" t="s">
        <v>223</v>
      </c>
      <c r="C11" s="74"/>
      <c r="F11" s="253" t="s">
        <v>291</v>
      </c>
      <c r="G11" s="253"/>
      <c r="H11" s="253"/>
      <c r="I11" s="253"/>
      <c r="J11" s="253"/>
      <c r="K11" s="253"/>
      <c r="L11" s="253"/>
      <c r="M11" s="253"/>
      <c r="N11" s="253"/>
    </row>
    <row r="12" spans="2:17" ht="14.25" customHeight="1">
      <c r="B12" s="49" t="s">
        <v>292</v>
      </c>
      <c r="F12" s="253"/>
      <c r="G12" s="253"/>
      <c r="H12" s="253"/>
      <c r="I12" s="253"/>
      <c r="J12" s="253"/>
      <c r="K12" s="253"/>
      <c r="L12" s="253"/>
      <c r="M12" s="253"/>
      <c r="N12" s="253"/>
    </row>
    <row r="13" spans="2:17">
      <c r="B13" s="145" t="s">
        <v>293</v>
      </c>
      <c r="F13" s="253" t="s">
        <v>294</v>
      </c>
      <c r="G13" s="253"/>
      <c r="H13" s="253"/>
      <c r="I13" s="253"/>
      <c r="J13" s="253"/>
      <c r="K13" s="253"/>
      <c r="L13" s="253"/>
      <c r="M13" s="253"/>
      <c r="N13" s="253"/>
    </row>
    <row r="14" spans="2:17">
      <c r="B14" s="55" t="s">
        <v>295</v>
      </c>
      <c r="F14" s="253"/>
      <c r="G14" s="253"/>
      <c r="H14" s="253"/>
      <c r="I14" s="253"/>
      <c r="J14" s="253"/>
      <c r="K14" s="253"/>
      <c r="L14" s="253"/>
      <c r="M14" s="253"/>
      <c r="N14" s="253"/>
    </row>
    <row r="15" spans="2:17">
      <c r="B15" s="145" t="s">
        <v>296</v>
      </c>
      <c r="F15" s="77"/>
      <c r="G15" s="77"/>
      <c r="H15" s="77"/>
      <c r="I15" s="77"/>
      <c r="J15" s="77"/>
      <c r="K15" s="77"/>
      <c r="L15" s="77"/>
      <c r="M15" s="77"/>
      <c r="N15" s="77"/>
    </row>
    <row r="16" spans="2:17" ht="15">
      <c r="B16" s="55" t="s">
        <v>297</v>
      </c>
      <c r="F16" s="106" t="s">
        <v>298</v>
      </c>
    </row>
    <row r="17" spans="2:18">
      <c r="B17" s="145" t="s">
        <v>225</v>
      </c>
    </row>
    <row r="19" spans="2:18" ht="15">
      <c r="B19" s="47" t="s">
        <v>299</v>
      </c>
      <c r="C19" s="74"/>
    </row>
    <row r="20" spans="2:18">
      <c r="B20" s="49" t="s">
        <v>300</v>
      </c>
    </row>
    <row r="21" spans="2:18">
      <c r="B21" s="55" t="s">
        <v>301</v>
      </c>
    </row>
    <row r="22" spans="2:18">
      <c r="B22" s="49" t="s">
        <v>302</v>
      </c>
    </row>
    <row r="23" spans="2:18" ht="14.25" customHeight="1"/>
    <row r="24" spans="2:18" s="21" customFormat="1" ht="17.25">
      <c r="B24" s="82" t="s">
        <v>303</v>
      </c>
      <c r="C24" s="83"/>
      <c r="K24" s="82" t="s">
        <v>304</v>
      </c>
      <c r="L24" s="83"/>
      <c r="M24" s="83"/>
      <c r="N24" s="83"/>
      <c r="O24" s="83"/>
    </row>
    <row r="26" spans="2:18" s="21" customFormat="1" ht="45">
      <c r="B26" s="232" t="s">
        <v>305</v>
      </c>
      <c r="C26" s="233" t="s">
        <v>306</v>
      </c>
      <c r="D26" s="233" t="s">
        <v>307</v>
      </c>
      <c r="E26" s="234" t="s">
        <v>308</v>
      </c>
      <c r="F26" s="234" t="s">
        <v>309</v>
      </c>
      <c r="G26" s="234" t="s">
        <v>310</v>
      </c>
      <c r="H26" s="234" t="s">
        <v>311</v>
      </c>
      <c r="I26" s="234" t="s">
        <v>312</v>
      </c>
      <c r="K26" s="13" t="s">
        <v>313</v>
      </c>
      <c r="L26" s="13" t="s">
        <v>85</v>
      </c>
      <c r="M26" s="235" t="s">
        <v>308</v>
      </c>
      <c r="N26" s="235" t="s">
        <v>309</v>
      </c>
      <c r="O26" s="235" t="s">
        <v>310</v>
      </c>
      <c r="P26" s="235" t="s">
        <v>311</v>
      </c>
      <c r="Q26" s="235" t="s">
        <v>312</v>
      </c>
      <c r="R26" s="22"/>
    </row>
    <row r="27" spans="2:18">
      <c r="B27" s="227">
        <v>90001</v>
      </c>
      <c r="C27" s="227" t="s">
        <v>314</v>
      </c>
      <c r="D27" s="227" t="s">
        <v>315</v>
      </c>
      <c r="E27" s="228">
        <v>1600</v>
      </c>
      <c r="F27" s="228">
        <v>1810</v>
      </c>
      <c r="G27" s="228">
        <v>2290</v>
      </c>
      <c r="H27" s="228">
        <v>2940</v>
      </c>
      <c r="I27" s="228">
        <v>3240</v>
      </c>
      <c r="K27" s="2" cm="1">
        <f t="array" aca="1" ref="K27:K33" ca="1">_xlfn.UNIQUE(OFFSET(_xlfn.ANCHORARRAY('Provider Profile'!B21),,2))</f>
        <v>95603</v>
      </c>
      <c r="L27" s="2" cm="1">
        <f t="array" aca="1" ref="L27:L33" ca="1">SUMIFS(OFFSET(_xlfn.ANCHORARRAY('Provider Profile'!B21),,3),OFFSET(_xlfn.ANCHORARRAY('Provider Profile'!B21),,2),_xlfn.ANCHORARRAY(K27))</f>
        <v>25</v>
      </c>
      <c r="M27" s="91" cm="1">
        <f t="array" aca="1" ref="M27:M33" ca="1">_xlfn.XLOOKUP(_xlfn.ANCHORARRAY($K$27),HUD_Data[ZIP Code],HUD_Data[SAFMR 0BR])</f>
        <v>1460</v>
      </c>
      <c r="N27" s="91" cm="1">
        <f t="array" aca="1" ref="N27:N33" ca="1">_xlfn.XLOOKUP(_xlfn.ANCHORARRAY($K$27),HUD_Data[ZIP Code],HUD_Data[SAFMR 1BR])</f>
        <v>1550</v>
      </c>
      <c r="O27" s="91" cm="1">
        <f t="array" aca="1" ref="O27:O33" ca="1">_xlfn.XLOOKUP(_xlfn.ANCHORARRAY($K$27),HUD_Data[ZIP Code],HUD_Data[SAFMR 2BR])</f>
        <v>1920</v>
      </c>
      <c r="P27" s="91" cm="1">
        <f t="array" aca="1" ref="P27:P33" ca="1">_xlfn.XLOOKUP(_xlfn.ANCHORARRAY($K$27),HUD_Data[ZIP Code],HUD_Data[SAFMR 3BR])</f>
        <v>2600</v>
      </c>
      <c r="Q27" s="91" cm="1">
        <f t="array" aca="1" ref="Q27:Q33" ca="1">_xlfn.XLOOKUP(_xlfn.ANCHORARRAY($K$27),HUD_Data[ZIP Code],HUD_Data[SAFMR 4BR])</f>
        <v>3010</v>
      </c>
    </row>
    <row r="28" spans="2:18">
      <c r="B28" s="227">
        <v>90002</v>
      </c>
      <c r="C28" s="227" t="s">
        <v>314</v>
      </c>
      <c r="D28" s="227" t="s">
        <v>315</v>
      </c>
      <c r="E28" s="228">
        <v>1600</v>
      </c>
      <c r="F28" s="228">
        <v>1810</v>
      </c>
      <c r="G28" s="228">
        <v>2290</v>
      </c>
      <c r="H28" s="228">
        <v>2940</v>
      </c>
      <c r="I28" s="228">
        <v>3240</v>
      </c>
      <c r="K28" s="2">
        <f ca="1"/>
        <v>95677</v>
      </c>
      <c r="L28" s="2">
        <f ca="1"/>
        <v>6</v>
      </c>
      <c r="M28" s="91">
        <f ca="1"/>
        <v>2080</v>
      </c>
      <c r="N28" s="91">
        <f ca="1"/>
        <v>2200</v>
      </c>
      <c r="O28" s="91">
        <f ca="1"/>
        <v>2730</v>
      </c>
      <c r="P28" s="91">
        <f ca="1"/>
        <v>3700</v>
      </c>
      <c r="Q28" s="91">
        <f ca="1"/>
        <v>4280</v>
      </c>
    </row>
    <row r="29" spans="2:18">
      <c r="B29" s="227">
        <v>90003</v>
      </c>
      <c r="C29" s="227" t="s">
        <v>314</v>
      </c>
      <c r="D29" s="227" t="s">
        <v>315</v>
      </c>
      <c r="E29" s="228">
        <v>1600</v>
      </c>
      <c r="F29" s="228">
        <v>1810</v>
      </c>
      <c r="G29" s="228">
        <v>2290</v>
      </c>
      <c r="H29" s="228">
        <v>2940</v>
      </c>
      <c r="I29" s="228">
        <v>3240</v>
      </c>
      <c r="K29" s="2">
        <f ca="1"/>
        <v>95661</v>
      </c>
      <c r="L29" s="2">
        <f ca="1"/>
        <v>47</v>
      </c>
      <c r="M29" s="91">
        <f ca="1"/>
        <v>1940</v>
      </c>
      <c r="N29" s="91">
        <f ca="1"/>
        <v>2050</v>
      </c>
      <c r="O29" s="91">
        <f ca="1"/>
        <v>2550</v>
      </c>
      <c r="P29" s="91">
        <f ca="1"/>
        <v>3460</v>
      </c>
      <c r="Q29" s="91">
        <f ca="1"/>
        <v>3990</v>
      </c>
    </row>
    <row r="30" spans="2:18">
      <c r="B30" s="227">
        <v>90004</v>
      </c>
      <c r="C30" s="227" t="s">
        <v>314</v>
      </c>
      <c r="D30" s="227" t="s">
        <v>315</v>
      </c>
      <c r="E30" s="228">
        <v>1870</v>
      </c>
      <c r="F30" s="228">
        <v>2100</v>
      </c>
      <c r="G30" s="228">
        <v>2650</v>
      </c>
      <c r="H30" s="228">
        <v>3370</v>
      </c>
      <c r="I30" s="228">
        <v>3730</v>
      </c>
      <c r="K30" s="2">
        <f ca="1"/>
        <v>95765</v>
      </c>
      <c r="L30" s="2">
        <f ca="1"/>
        <v>6</v>
      </c>
      <c r="M30" s="91">
        <f ca="1"/>
        <v>2210</v>
      </c>
      <c r="N30" s="91">
        <f ca="1"/>
        <v>2340</v>
      </c>
      <c r="O30" s="91">
        <f ca="1"/>
        <v>2900</v>
      </c>
      <c r="P30" s="91">
        <f ca="1"/>
        <v>3930</v>
      </c>
      <c r="Q30" s="91">
        <f ca="1"/>
        <v>4540</v>
      </c>
    </row>
    <row r="31" spans="2:18">
      <c r="B31" s="227">
        <v>90005</v>
      </c>
      <c r="C31" s="227" t="s">
        <v>314</v>
      </c>
      <c r="D31" s="227" t="s">
        <v>315</v>
      </c>
      <c r="E31" s="228">
        <v>1940</v>
      </c>
      <c r="F31" s="228">
        <v>2170</v>
      </c>
      <c r="G31" s="228">
        <v>2740</v>
      </c>
      <c r="H31" s="228">
        <v>3480</v>
      </c>
      <c r="I31" s="228">
        <v>3860</v>
      </c>
      <c r="K31" s="2">
        <f ca="1"/>
        <v>95602</v>
      </c>
      <c r="L31" s="2">
        <f ca="1"/>
        <v>8</v>
      </c>
      <c r="M31" s="91">
        <f ca="1"/>
        <v>1520</v>
      </c>
      <c r="N31" s="91">
        <f ca="1"/>
        <v>1590</v>
      </c>
      <c r="O31" s="91">
        <f ca="1"/>
        <v>2000</v>
      </c>
      <c r="P31" s="91">
        <f ca="1"/>
        <v>2740</v>
      </c>
      <c r="Q31" s="91">
        <f ca="1"/>
        <v>3200</v>
      </c>
    </row>
    <row r="32" spans="2:18">
      <c r="B32" s="227">
        <v>90006</v>
      </c>
      <c r="C32" s="227" t="s">
        <v>314</v>
      </c>
      <c r="D32" s="227" t="s">
        <v>315</v>
      </c>
      <c r="E32" s="228">
        <v>1600</v>
      </c>
      <c r="F32" s="228">
        <v>1810</v>
      </c>
      <c r="G32" s="228">
        <v>2290</v>
      </c>
      <c r="H32" s="228">
        <v>2940</v>
      </c>
      <c r="I32" s="228">
        <v>3240</v>
      </c>
      <c r="K32" s="2">
        <f ca="1"/>
        <v>96143</v>
      </c>
      <c r="L32" s="2">
        <f ca="1"/>
        <v>13</v>
      </c>
      <c r="M32" s="91">
        <f ca="1"/>
        <v>1420</v>
      </c>
      <c r="N32" s="91">
        <f ca="1"/>
        <v>1510</v>
      </c>
      <c r="O32" s="91">
        <f ca="1"/>
        <v>1870</v>
      </c>
      <c r="P32" s="91">
        <f ca="1"/>
        <v>2540</v>
      </c>
      <c r="Q32" s="91">
        <f ca="1"/>
        <v>2930</v>
      </c>
    </row>
    <row r="33" spans="2:17">
      <c r="B33" s="227">
        <v>90007</v>
      </c>
      <c r="C33" s="227" t="s">
        <v>314</v>
      </c>
      <c r="D33" s="227" t="s">
        <v>315</v>
      </c>
      <c r="E33" s="228">
        <v>1600</v>
      </c>
      <c r="F33" s="228">
        <v>1810</v>
      </c>
      <c r="G33" s="228">
        <v>2290</v>
      </c>
      <c r="H33" s="228">
        <v>2940</v>
      </c>
      <c r="I33" s="228">
        <v>3240</v>
      </c>
      <c r="K33" s="2">
        <f ca="1"/>
        <v>95678</v>
      </c>
      <c r="L33" s="2">
        <f ca="1"/>
        <v>18</v>
      </c>
      <c r="M33" s="91">
        <f ca="1"/>
        <v>1990</v>
      </c>
      <c r="N33" s="91">
        <f ca="1"/>
        <v>2110</v>
      </c>
      <c r="O33" s="91">
        <f ca="1"/>
        <v>2620</v>
      </c>
      <c r="P33" s="91">
        <f ca="1"/>
        <v>3550</v>
      </c>
      <c r="Q33" s="91">
        <f ca="1"/>
        <v>4100</v>
      </c>
    </row>
    <row r="34" spans="2:17">
      <c r="B34" s="227">
        <v>90008</v>
      </c>
      <c r="C34" s="227" t="s">
        <v>314</v>
      </c>
      <c r="D34" s="227" t="s">
        <v>315</v>
      </c>
      <c r="E34" s="228">
        <v>1600</v>
      </c>
      <c r="F34" s="228">
        <v>1810</v>
      </c>
      <c r="G34" s="228">
        <v>2290</v>
      </c>
      <c r="H34" s="228">
        <v>2940</v>
      </c>
      <c r="I34" s="228">
        <v>3240</v>
      </c>
      <c r="K34" s="2"/>
      <c r="L34" s="2"/>
      <c r="M34" s="2"/>
      <c r="N34" s="2"/>
      <c r="O34" s="2"/>
      <c r="P34" s="2"/>
      <c r="Q34" s="2"/>
    </row>
    <row r="35" spans="2:17">
      <c r="B35" s="227">
        <v>90009</v>
      </c>
      <c r="C35" s="227" t="s">
        <v>314</v>
      </c>
      <c r="D35" s="227" t="s">
        <v>315</v>
      </c>
      <c r="E35" s="228">
        <v>1860</v>
      </c>
      <c r="F35" s="228">
        <v>2090</v>
      </c>
      <c r="G35" s="228">
        <v>2630</v>
      </c>
      <c r="H35" s="228">
        <v>3340</v>
      </c>
      <c r="I35" s="228">
        <v>3710</v>
      </c>
      <c r="K35" s="2"/>
      <c r="L35" s="2"/>
      <c r="M35" s="2"/>
      <c r="N35" s="2"/>
      <c r="O35" s="2"/>
      <c r="P35" s="2"/>
      <c r="Q35" s="2"/>
    </row>
    <row r="36" spans="2:17">
      <c r="B36" s="227">
        <v>90010</v>
      </c>
      <c r="C36" s="227" t="s">
        <v>314</v>
      </c>
      <c r="D36" s="227" t="s">
        <v>315</v>
      </c>
      <c r="E36" s="228">
        <v>2460</v>
      </c>
      <c r="F36" s="228">
        <v>2760</v>
      </c>
      <c r="G36" s="228">
        <v>3480</v>
      </c>
      <c r="H36" s="228">
        <v>4420</v>
      </c>
      <c r="I36" s="228">
        <v>4900</v>
      </c>
      <c r="K36" s="2"/>
      <c r="L36" s="2"/>
      <c r="M36" s="2"/>
      <c r="N36" s="2"/>
      <c r="O36" s="2"/>
      <c r="P36" s="2"/>
      <c r="Q36" s="2"/>
    </row>
    <row r="37" spans="2:17">
      <c r="B37" s="227">
        <v>90011</v>
      </c>
      <c r="C37" s="227" t="s">
        <v>314</v>
      </c>
      <c r="D37" s="227" t="s">
        <v>315</v>
      </c>
      <c r="E37" s="228">
        <v>1600</v>
      </c>
      <c r="F37" s="228">
        <v>1810</v>
      </c>
      <c r="G37" s="228">
        <v>2290</v>
      </c>
      <c r="H37" s="228">
        <v>2940</v>
      </c>
      <c r="I37" s="228">
        <v>3240</v>
      </c>
      <c r="K37" s="2"/>
      <c r="L37" s="2"/>
      <c r="M37" s="2"/>
      <c r="N37" s="2"/>
      <c r="O37" s="2"/>
      <c r="P37" s="2"/>
      <c r="Q37" s="2"/>
    </row>
    <row r="38" spans="2:17">
      <c r="B38" s="227">
        <v>90012</v>
      </c>
      <c r="C38" s="227" t="s">
        <v>314</v>
      </c>
      <c r="D38" s="227" t="s">
        <v>315</v>
      </c>
      <c r="E38" s="228">
        <v>1870</v>
      </c>
      <c r="F38" s="228">
        <v>2100</v>
      </c>
      <c r="G38" s="228">
        <v>2650</v>
      </c>
      <c r="H38" s="228">
        <v>3370</v>
      </c>
      <c r="I38" s="228">
        <v>3730</v>
      </c>
      <c r="K38" s="2"/>
      <c r="L38" s="2"/>
      <c r="M38" s="2"/>
      <c r="N38" s="2"/>
      <c r="O38" s="2"/>
      <c r="P38" s="2"/>
      <c r="Q38" s="2"/>
    </row>
    <row r="39" spans="2:17">
      <c r="B39" s="227">
        <v>90013</v>
      </c>
      <c r="C39" s="227" t="s">
        <v>314</v>
      </c>
      <c r="D39" s="227" t="s">
        <v>315</v>
      </c>
      <c r="E39" s="228">
        <v>2060</v>
      </c>
      <c r="F39" s="228">
        <v>2310</v>
      </c>
      <c r="G39" s="228">
        <v>2910</v>
      </c>
      <c r="H39" s="228">
        <v>3700</v>
      </c>
      <c r="I39" s="228">
        <v>4100</v>
      </c>
      <c r="K39" s="2"/>
      <c r="L39" s="2"/>
      <c r="M39" s="2"/>
      <c r="N39" s="2"/>
      <c r="O39" s="2"/>
      <c r="P39" s="2"/>
      <c r="Q39" s="2"/>
    </row>
    <row r="40" spans="2:17">
      <c r="B40" s="227">
        <v>90014</v>
      </c>
      <c r="C40" s="227" t="s">
        <v>314</v>
      </c>
      <c r="D40" s="227" t="s">
        <v>315</v>
      </c>
      <c r="E40" s="228">
        <v>2510</v>
      </c>
      <c r="F40" s="228">
        <v>2810</v>
      </c>
      <c r="G40" s="228">
        <v>3550</v>
      </c>
      <c r="H40" s="228">
        <v>4510</v>
      </c>
      <c r="I40" s="228">
        <v>5000</v>
      </c>
      <c r="K40" s="2"/>
      <c r="L40" s="2"/>
      <c r="M40" s="2"/>
      <c r="N40" s="2"/>
      <c r="O40" s="2"/>
      <c r="P40" s="2"/>
      <c r="Q40" s="2"/>
    </row>
    <row r="41" spans="2:17">
      <c r="B41" s="227">
        <v>90015</v>
      </c>
      <c r="C41" s="227" t="s">
        <v>314</v>
      </c>
      <c r="D41" s="227" t="s">
        <v>315</v>
      </c>
      <c r="E41" s="228">
        <v>2790</v>
      </c>
      <c r="F41" s="228">
        <v>3120</v>
      </c>
      <c r="G41" s="228">
        <v>3940</v>
      </c>
      <c r="H41" s="228">
        <v>5010</v>
      </c>
      <c r="I41" s="228">
        <v>5550</v>
      </c>
      <c r="K41" s="2"/>
      <c r="L41" s="2"/>
      <c r="M41" s="2"/>
      <c r="N41" s="2"/>
      <c r="O41" s="2"/>
      <c r="P41" s="2"/>
      <c r="Q41" s="2"/>
    </row>
    <row r="42" spans="2:17">
      <c r="B42" s="227">
        <v>90016</v>
      </c>
      <c r="C42" s="227" t="s">
        <v>314</v>
      </c>
      <c r="D42" s="227" t="s">
        <v>315</v>
      </c>
      <c r="E42" s="228">
        <v>1680</v>
      </c>
      <c r="F42" s="228">
        <v>1890</v>
      </c>
      <c r="G42" s="228">
        <v>2380</v>
      </c>
      <c r="H42" s="228">
        <v>3020</v>
      </c>
      <c r="I42" s="228">
        <v>3350</v>
      </c>
      <c r="K42" s="2"/>
      <c r="L42" s="2"/>
      <c r="M42" s="2"/>
      <c r="N42" s="2"/>
      <c r="O42" s="2"/>
      <c r="P42" s="2"/>
      <c r="Q42" s="2"/>
    </row>
    <row r="43" spans="2:17">
      <c r="B43" s="227">
        <v>90017</v>
      </c>
      <c r="C43" s="227" t="s">
        <v>314</v>
      </c>
      <c r="D43" s="227" t="s">
        <v>315</v>
      </c>
      <c r="E43" s="228">
        <v>1990</v>
      </c>
      <c r="F43" s="228">
        <v>2230</v>
      </c>
      <c r="G43" s="228">
        <v>2810</v>
      </c>
      <c r="H43" s="228">
        <v>3570</v>
      </c>
      <c r="I43" s="228">
        <v>3960</v>
      </c>
      <c r="K43" s="2"/>
      <c r="L43" s="2"/>
      <c r="M43" s="2"/>
      <c r="N43" s="2"/>
      <c r="O43" s="2"/>
      <c r="P43" s="2"/>
      <c r="Q43" s="2"/>
    </row>
    <row r="44" spans="2:17">
      <c r="B44" s="227">
        <v>90018</v>
      </c>
      <c r="C44" s="227" t="s">
        <v>314</v>
      </c>
      <c r="D44" s="227" t="s">
        <v>315</v>
      </c>
      <c r="E44" s="228">
        <v>1600</v>
      </c>
      <c r="F44" s="228">
        <v>1810</v>
      </c>
      <c r="G44" s="228">
        <v>2290</v>
      </c>
      <c r="H44" s="228">
        <v>2940</v>
      </c>
      <c r="I44" s="228">
        <v>3240</v>
      </c>
    </row>
    <row r="45" spans="2:17">
      <c r="B45" s="227">
        <v>90019</v>
      </c>
      <c r="C45" s="227" t="s">
        <v>314</v>
      </c>
      <c r="D45" s="227" t="s">
        <v>315</v>
      </c>
      <c r="E45" s="228">
        <v>1800</v>
      </c>
      <c r="F45" s="228">
        <v>2010</v>
      </c>
      <c r="G45" s="228">
        <v>2540</v>
      </c>
      <c r="H45" s="228">
        <v>3230</v>
      </c>
      <c r="I45" s="228">
        <v>3580</v>
      </c>
    </row>
    <row r="46" spans="2:17">
      <c r="B46" s="227">
        <v>90020</v>
      </c>
      <c r="C46" s="227" t="s">
        <v>314</v>
      </c>
      <c r="D46" s="227" t="s">
        <v>315</v>
      </c>
      <c r="E46" s="228">
        <v>1890</v>
      </c>
      <c r="F46" s="228">
        <v>2120</v>
      </c>
      <c r="G46" s="228">
        <v>2670</v>
      </c>
      <c r="H46" s="228">
        <v>3390</v>
      </c>
      <c r="I46" s="228">
        <v>3760</v>
      </c>
    </row>
    <row r="47" spans="2:17">
      <c r="B47" s="227">
        <v>90021</v>
      </c>
      <c r="C47" s="227" t="s">
        <v>314</v>
      </c>
      <c r="D47" s="227" t="s">
        <v>315</v>
      </c>
      <c r="E47" s="228">
        <v>1630</v>
      </c>
      <c r="F47" s="228">
        <v>1840</v>
      </c>
      <c r="G47" s="228">
        <v>2340</v>
      </c>
      <c r="H47" s="228">
        <v>2990</v>
      </c>
      <c r="I47" s="228">
        <v>3310</v>
      </c>
    </row>
    <row r="48" spans="2:17">
      <c r="B48" s="227">
        <v>90022</v>
      </c>
      <c r="C48" s="227" t="s">
        <v>314</v>
      </c>
      <c r="D48" s="227" t="s">
        <v>315</v>
      </c>
      <c r="E48" s="228">
        <v>1600</v>
      </c>
      <c r="F48" s="228">
        <v>1810</v>
      </c>
      <c r="G48" s="228">
        <v>2290</v>
      </c>
      <c r="H48" s="228">
        <v>2940</v>
      </c>
      <c r="I48" s="228">
        <v>3240</v>
      </c>
    </row>
    <row r="49" spans="2:9">
      <c r="B49" s="227">
        <v>90023</v>
      </c>
      <c r="C49" s="227" t="s">
        <v>314</v>
      </c>
      <c r="D49" s="227" t="s">
        <v>315</v>
      </c>
      <c r="E49" s="228">
        <v>1600</v>
      </c>
      <c r="F49" s="228">
        <v>1810</v>
      </c>
      <c r="G49" s="228">
        <v>2290</v>
      </c>
      <c r="H49" s="228">
        <v>2940</v>
      </c>
      <c r="I49" s="228">
        <v>3240</v>
      </c>
    </row>
    <row r="50" spans="2:9">
      <c r="B50" s="227">
        <v>90024</v>
      </c>
      <c r="C50" s="227" t="s">
        <v>314</v>
      </c>
      <c r="D50" s="227" t="s">
        <v>315</v>
      </c>
      <c r="E50" s="228">
        <v>2700</v>
      </c>
      <c r="F50" s="228">
        <v>3030</v>
      </c>
      <c r="G50" s="228">
        <v>3820</v>
      </c>
      <c r="H50" s="228">
        <v>4850</v>
      </c>
      <c r="I50" s="228">
        <v>5380</v>
      </c>
    </row>
    <row r="51" spans="2:9">
      <c r="B51" s="227">
        <v>90025</v>
      </c>
      <c r="C51" s="227" t="s">
        <v>314</v>
      </c>
      <c r="D51" s="227" t="s">
        <v>315</v>
      </c>
      <c r="E51" s="228">
        <v>2740</v>
      </c>
      <c r="F51" s="228">
        <v>3070</v>
      </c>
      <c r="G51" s="228">
        <v>3870</v>
      </c>
      <c r="H51" s="228">
        <v>4920</v>
      </c>
      <c r="I51" s="228">
        <v>5450</v>
      </c>
    </row>
    <row r="52" spans="2:9">
      <c r="B52" s="227">
        <v>90026</v>
      </c>
      <c r="C52" s="227" t="s">
        <v>314</v>
      </c>
      <c r="D52" s="227" t="s">
        <v>315</v>
      </c>
      <c r="E52" s="228">
        <v>1750</v>
      </c>
      <c r="F52" s="228">
        <v>1970</v>
      </c>
      <c r="G52" s="228">
        <v>2480</v>
      </c>
      <c r="H52" s="228">
        <v>3150</v>
      </c>
      <c r="I52" s="228">
        <v>3490</v>
      </c>
    </row>
    <row r="53" spans="2:9">
      <c r="B53" s="227">
        <v>90027</v>
      </c>
      <c r="C53" s="227" t="s">
        <v>314</v>
      </c>
      <c r="D53" s="227" t="s">
        <v>315</v>
      </c>
      <c r="E53" s="228">
        <v>2110</v>
      </c>
      <c r="F53" s="228">
        <v>2360</v>
      </c>
      <c r="G53" s="228">
        <v>2980</v>
      </c>
      <c r="H53" s="228">
        <v>3790</v>
      </c>
      <c r="I53" s="228">
        <v>4200</v>
      </c>
    </row>
    <row r="54" spans="2:9">
      <c r="B54" s="227">
        <v>90028</v>
      </c>
      <c r="C54" s="227" t="s">
        <v>314</v>
      </c>
      <c r="D54" s="227" t="s">
        <v>315</v>
      </c>
      <c r="E54" s="228">
        <v>1940</v>
      </c>
      <c r="F54" s="228">
        <v>2170</v>
      </c>
      <c r="G54" s="228">
        <v>2740</v>
      </c>
      <c r="H54" s="228">
        <v>3480</v>
      </c>
      <c r="I54" s="228">
        <v>3860</v>
      </c>
    </row>
    <row r="55" spans="2:9">
      <c r="B55" s="227">
        <v>90029</v>
      </c>
      <c r="C55" s="227" t="s">
        <v>314</v>
      </c>
      <c r="D55" s="227" t="s">
        <v>315</v>
      </c>
      <c r="E55" s="228">
        <v>1760</v>
      </c>
      <c r="F55" s="228">
        <v>1970</v>
      </c>
      <c r="G55" s="228">
        <v>2490</v>
      </c>
      <c r="H55" s="228">
        <v>3160</v>
      </c>
      <c r="I55" s="228">
        <v>3510</v>
      </c>
    </row>
    <row r="56" spans="2:9">
      <c r="B56" s="227">
        <v>90030</v>
      </c>
      <c r="C56" s="227" t="s">
        <v>314</v>
      </c>
      <c r="D56" s="227" t="s">
        <v>315</v>
      </c>
      <c r="E56" s="228">
        <v>1860</v>
      </c>
      <c r="F56" s="228">
        <v>2090</v>
      </c>
      <c r="G56" s="228">
        <v>2630</v>
      </c>
      <c r="H56" s="228">
        <v>3340</v>
      </c>
      <c r="I56" s="228">
        <v>3710</v>
      </c>
    </row>
    <row r="57" spans="2:9">
      <c r="B57" s="227">
        <v>90031</v>
      </c>
      <c r="C57" s="227" t="s">
        <v>314</v>
      </c>
      <c r="D57" s="227" t="s">
        <v>315</v>
      </c>
      <c r="E57" s="228">
        <v>1600</v>
      </c>
      <c r="F57" s="228">
        <v>1810</v>
      </c>
      <c r="G57" s="228">
        <v>2290</v>
      </c>
      <c r="H57" s="228">
        <v>2940</v>
      </c>
      <c r="I57" s="228">
        <v>3240</v>
      </c>
    </row>
    <row r="58" spans="2:9">
      <c r="B58" s="227">
        <v>90032</v>
      </c>
      <c r="C58" s="227" t="s">
        <v>314</v>
      </c>
      <c r="D58" s="227" t="s">
        <v>315</v>
      </c>
      <c r="E58" s="228">
        <v>1600</v>
      </c>
      <c r="F58" s="228">
        <v>1810</v>
      </c>
      <c r="G58" s="228">
        <v>2290</v>
      </c>
      <c r="H58" s="228">
        <v>2940</v>
      </c>
      <c r="I58" s="228">
        <v>3240</v>
      </c>
    </row>
    <row r="59" spans="2:9">
      <c r="B59" s="227">
        <v>90033</v>
      </c>
      <c r="C59" s="227" t="s">
        <v>314</v>
      </c>
      <c r="D59" s="227" t="s">
        <v>315</v>
      </c>
      <c r="E59" s="228">
        <v>1600</v>
      </c>
      <c r="F59" s="228">
        <v>1810</v>
      </c>
      <c r="G59" s="228">
        <v>2290</v>
      </c>
      <c r="H59" s="228">
        <v>2940</v>
      </c>
      <c r="I59" s="228">
        <v>3240</v>
      </c>
    </row>
    <row r="60" spans="2:9">
      <c r="B60" s="227">
        <v>90034</v>
      </c>
      <c r="C60" s="227" t="s">
        <v>314</v>
      </c>
      <c r="D60" s="227" t="s">
        <v>315</v>
      </c>
      <c r="E60" s="228">
        <v>2210</v>
      </c>
      <c r="F60" s="228">
        <v>2470</v>
      </c>
      <c r="G60" s="228">
        <v>3120</v>
      </c>
      <c r="H60" s="228">
        <v>3960</v>
      </c>
      <c r="I60" s="228">
        <v>4400</v>
      </c>
    </row>
    <row r="61" spans="2:9">
      <c r="B61" s="227">
        <v>90035</v>
      </c>
      <c r="C61" s="227" t="s">
        <v>314</v>
      </c>
      <c r="D61" s="227" t="s">
        <v>315</v>
      </c>
      <c r="E61" s="228">
        <v>2380</v>
      </c>
      <c r="F61" s="228">
        <v>2660</v>
      </c>
      <c r="G61" s="228">
        <v>3360</v>
      </c>
      <c r="H61" s="228">
        <v>4270</v>
      </c>
      <c r="I61" s="228">
        <v>4730</v>
      </c>
    </row>
    <row r="62" spans="2:9">
      <c r="B62" s="227">
        <v>90036</v>
      </c>
      <c r="C62" s="227" t="s">
        <v>314</v>
      </c>
      <c r="D62" s="227" t="s">
        <v>315</v>
      </c>
      <c r="E62" s="228">
        <v>2750</v>
      </c>
      <c r="F62" s="228">
        <v>3080</v>
      </c>
      <c r="G62" s="228">
        <v>3890</v>
      </c>
      <c r="H62" s="228">
        <v>4940</v>
      </c>
      <c r="I62" s="228">
        <v>5480</v>
      </c>
    </row>
    <row r="63" spans="2:9">
      <c r="B63" s="227">
        <v>90037</v>
      </c>
      <c r="C63" s="227" t="s">
        <v>314</v>
      </c>
      <c r="D63" s="227" t="s">
        <v>315</v>
      </c>
      <c r="E63" s="228">
        <v>1600</v>
      </c>
      <c r="F63" s="228">
        <v>1810</v>
      </c>
      <c r="G63" s="228">
        <v>2290</v>
      </c>
      <c r="H63" s="228">
        <v>2940</v>
      </c>
      <c r="I63" s="228">
        <v>3240</v>
      </c>
    </row>
    <row r="64" spans="2:9">
      <c r="B64" s="227">
        <v>90038</v>
      </c>
      <c r="C64" s="227" t="s">
        <v>314</v>
      </c>
      <c r="D64" s="227" t="s">
        <v>315</v>
      </c>
      <c r="E64" s="228">
        <v>2060</v>
      </c>
      <c r="F64" s="228">
        <v>2310</v>
      </c>
      <c r="G64" s="228">
        <v>2910</v>
      </c>
      <c r="H64" s="228">
        <v>3700</v>
      </c>
      <c r="I64" s="228">
        <v>4100</v>
      </c>
    </row>
    <row r="65" spans="2:9">
      <c r="B65" s="227">
        <v>90039</v>
      </c>
      <c r="C65" s="227" t="s">
        <v>314</v>
      </c>
      <c r="D65" s="227" t="s">
        <v>315</v>
      </c>
      <c r="E65" s="228">
        <v>1970</v>
      </c>
      <c r="F65" s="228">
        <v>2200</v>
      </c>
      <c r="G65" s="228">
        <v>2780</v>
      </c>
      <c r="H65" s="228">
        <v>3530</v>
      </c>
      <c r="I65" s="228">
        <v>3920</v>
      </c>
    </row>
    <row r="66" spans="2:9">
      <c r="B66" s="227">
        <v>90040</v>
      </c>
      <c r="C66" s="227" t="s">
        <v>314</v>
      </c>
      <c r="D66" s="227" t="s">
        <v>315</v>
      </c>
      <c r="E66" s="228">
        <v>1600</v>
      </c>
      <c r="F66" s="228">
        <v>1810</v>
      </c>
      <c r="G66" s="228">
        <v>2290</v>
      </c>
      <c r="H66" s="228">
        <v>2940</v>
      </c>
      <c r="I66" s="228">
        <v>3240</v>
      </c>
    </row>
    <row r="67" spans="2:9">
      <c r="B67" s="227">
        <v>90041</v>
      </c>
      <c r="C67" s="227" t="s">
        <v>314</v>
      </c>
      <c r="D67" s="227" t="s">
        <v>315</v>
      </c>
      <c r="E67" s="228">
        <v>1770</v>
      </c>
      <c r="F67" s="228">
        <v>1990</v>
      </c>
      <c r="G67" s="228">
        <v>2510</v>
      </c>
      <c r="H67" s="228">
        <v>3190</v>
      </c>
      <c r="I67" s="228">
        <v>3540</v>
      </c>
    </row>
    <row r="68" spans="2:9">
      <c r="B68" s="227">
        <v>90042</v>
      </c>
      <c r="C68" s="227" t="s">
        <v>314</v>
      </c>
      <c r="D68" s="227" t="s">
        <v>315</v>
      </c>
      <c r="E68" s="228">
        <v>1800</v>
      </c>
      <c r="F68" s="228">
        <v>2010</v>
      </c>
      <c r="G68" s="228">
        <v>2540</v>
      </c>
      <c r="H68" s="228">
        <v>3230</v>
      </c>
      <c r="I68" s="228">
        <v>3580</v>
      </c>
    </row>
    <row r="69" spans="2:9">
      <c r="B69" s="227">
        <v>90043</v>
      </c>
      <c r="C69" s="227" t="s">
        <v>314</v>
      </c>
      <c r="D69" s="227" t="s">
        <v>315</v>
      </c>
      <c r="E69" s="228">
        <v>1600</v>
      </c>
      <c r="F69" s="228">
        <v>1810</v>
      </c>
      <c r="G69" s="228">
        <v>2290</v>
      </c>
      <c r="H69" s="228">
        <v>2940</v>
      </c>
      <c r="I69" s="228">
        <v>3240</v>
      </c>
    </row>
    <row r="70" spans="2:9">
      <c r="B70" s="227">
        <v>90044</v>
      </c>
      <c r="C70" s="227" t="s">
        <v>314</v>
      </c>
      <c r="D70" s="227" t="s">
        <v>315</v>
      </c>
      <c r="E70" s="228">
        <v>1600</v>
      </c>
      <c r="F70" s="228">
        <v>1810</v>
      </c>
      <c r="G70" s="228">
        <v>2290</v>
      </c>
      <c r="H70" s="228">
        <v>2940</v>
      </c>
      <c r="I70" s="228">
        <v>3240</v>
      </c>
    </row>
    <row r="71" spans="2:9">
      <c r="B71" s="227">
        <v>90045</v>
      </c>
      <c r="C71" s="227" t="s">
        <v>314</v>
      </c>
      <c r="D71" s="227" t="s">
        <v>315</v>
      </c>
      <c r="E71" s="228">
        <v>2540</v>
      </c>
      <c r="F71" s="228">
        <v>2850</v>
      </c>
      <c r="G71" s="228">
        <v>3590</v>
      </c>
      <c r="H71" s="228">
        <v>4560</v>
      </c>
      <c r="I71" s="228">
        <v>5060</v>
      </c>
    </row>
    <row r="72" spans="2:9">
      <c r="B72" s="227">
        <v>90046</v>
      </c>
      <c r="C72" s="227" t="s">
        <v>314</v>
      </c>
      <c r="D72" s="227" t="s">
        <v>315</v>
      </c>
      <c r="E72" s="228">
        <v>2270</v>
      </c>
      <c r="F72" s="228">
        <v>2550</v>
      </c>
      <c r="G72" s="228">
        <v>3210</v>
      </c>
      <c r="H72" s="228">
        <v>4080</v>
      </c>
      <c r="I72" s="228">
        <v>4520</v>
      </c>
    </row>
    <row r="73" spans="2:9">
      <c r="B73" s="227">
        <v>90047</v>
      </c>
      <c r="C73" s="227" t="s">
        <v>314</v>
      </c>
      <c r="D73" s="227" t="s">
        <v>315</v>
      </c>
      <c r="E73" s="228">
        <v>1600</v>
      </c>
      <c r="F73" s="228">
        <v>1810</v>
      </c>
      <c r="G73" s="228">
        <v>2290</v>
      </c>
      <c r="H73" s="228">
        <v>2940</v>
      </c>
      <c r="I73" s="228">
        <v>3240</v>
      </c>
    </row>
    <row r="74" spans="2:9">
      <c r="B74" s="227">
        <v>90048</v>
      </c>
      <c r="C74" s="227" t="s">
        <v>314</v>
      </c>
      <c r="D74" s="227" t="s">
        <v>315</v>
      </c>
      <c r="E74" s="228">
        <v>2460</v>
      </c>
      <c r="F74" s="228">
        <v>2760</v>
      </c>
      <c r="G74" s="228">
        <v>3480</v>
      </c>
      <c r="H74" s="228">
        <v>4420</v>
      </c>
      <c r="I74" s="228">
        <v>4900</v>
      </c>
    </row>
    <row r="75" spans="2:9">
      <c r="B75" s="227">
        <v>90049</v>
      </c>
      <c r="C75" s="227" t="s">
        <v>314</v>
      </c>
      <c r="D75" s="227" t="s">
        <v>315</v>
      </c>
      <c r="E75" s="228">
        <v>2790</v>
      </c>
      <c r="F75" s="228">
        <v>3120</v>
      </c>
      <c r="G75" s="228">
        <v>3940</v>
      </c>
      <c r="H75" s="228">
        <v>5010</v>
      </c>
      <c r="I75" s="228">
        <v>5550</v>
      </c>
    </row>
    <row r="76" spans="2:9">
      <c r="B76" s="227">
        <v>90050</v>
      </c>
      <c r="C76" s="227" t="s">
        <v>314</v>
      </c>
      <c r="D76" s="227" t="s">
        <v>315</v>
      </c>
      <c r="E76" s="228">
        <v>1860</v>
      </c>
      <c r="F76" s="228">
        <v>2090</v>
      </c>
      <c r="G76" s="228">
        <v>2630</v>
      </c>
      <c r="H76" s="228">
        <v>3340</v>
      </c>
      <c r="I76" s="228">
        <v>3710</v>
      </c>
    </row>
    <row r="77" spans="2:9">
      <c r="B77" s="227">
        <v>90051</v>
      </c>
      <c r="C77" s="227" t="s">
        <v>314</v>
      </c>
      <c r="D77" s="227" t="s">
        <v>315</v>
      </c>
      <c r="E77" s="228">
        <v>1860</v>
      </c>
      <c r="F77" s="228">
        <v>2090</v>
      </c>
      <c r="G77" s="228">
        <v>2630</v>
      </c>
      <c r="H77" s="228">
        <v>3340</v>
      </c>
      <c r="I77" s="228">
        <v>3710</v>
      </c>
    </row>
    <row r="78" spans="2:9">
      <c r="B78" s="227">
        <v>90052</v>
      </c>
      <c r="C78" s="227" t="s">
        <v>314</v>
      </c>
      <c r="D78" s="227" t="s">
        <v>315</v>
      </c>
      <c r="E78" s="228">
        <v>1860</v>
      </c>
      <c r="F78" s="228">
        <v>2090</v>
      </c>
      <c r="G78" s="228">
        <v>2630</v>
      </c>
      <c r="H78" s="228">
        <v>3340</v>
      </c>
      <c r="I78" s="228">
        <v>3710</v>
      </c>
    </row>
    <row r="79" spans="2:9">
      <c r="B79" s="227">
        <v>90053</v>
      </c>
      <c r="C79" s="227" t="s">
        <v>314</v>
      </c>
      <c r="D79" s="227" t="s">
        <v>315</v>
      </c>
      <c r="E79" s="228">
        <v>1860</v>
      </c>
      <c r="F79" s="228">
        <v>2090</v>
      </c>
      <c r="G79" s="228">
        <v>2630</v>
      </c>
      <c r="H79" s="228">
        <v>3340</v>
      </c>
      <c r="I79" s="228">
        <v>3710</v>
      </c>
    </row>
    <row r="80" spans="2:9">
      <c r="B80" s="227">
        <v>90054</v>
      </c>
      <c r="C80" s="227" t="s">
        <v>314</v>
      </c>
      <c r="D80" s="227" t="s">
        <v>315</v>
      </c>
      <c r="E80" s="228">
        <v>1860</v>
      </c>
      <c r="F80" s="228">
        <v>2090</v>
      </c>
      <c r="G80" s="228">
        <v>2630</v>
      </c>
      <c r="H80" s="228">
        <v>3340</v>
      </c>
      <c r="I80" s="228">
        <v>3710</v>
      </c>
    </row>
    <row r="81" spans="2:9">
      <c r="B81" s="227">
        <v>90055</v>
      </c>
      <c r="C81" s="227" t="s">
        <v>314</v>
      </c>
      <c r="D81" s="227" t="s">
        <v>315</v>
      </c>
      <c r="E81" s="228">
        <v>1860</v>
      </c>
      <c r="F81" s="228">
        <v>2090</v>
      </c>
      <c r="G81" s="228">
        <v>2630</v>
      </c>
      <c r="H81" s="228">
        <v>3340</v>
      </c>
      <c r="I81" s="228">
        <v>3710</v>
      </c>
    </row>
    <row r="82" spans="2:9">
      <c r="B82" s="227">
        <v>90056</v>
      </c>
      <c r="C82" s="227" t="s">
        <v>314</v>
      </c>
      <c r="D82" s="227" t="s">
        <v>315</v>
      </c>
      <c r="E82" s="228">
        <v>2190</v>
      </c>
      <c r="F82" s="228">
        <v>2460</v>
      </c>
      <c r="G82" s="228">
        <v>3100</v>
      </c>
      <c r="H82" s="228">
        <v>3940</v>
      </c>
      <c r="I82" s="228">
        <v>4370</v>
      </c>
    </row>
    <row r="83" spans="2:9">
      <c r="B83" s="227">
        <v>90057</v>
      </c>
      <c r="C83" s="227" t="s">
        <v>314</v>
      </c>
      <c r="D83" s="227" t="s">
        <v>315</v>
      </c>
      <c r="E83" s="228">
        <v>1690</v>
      </c>
      <c r="F83" s="228">
        <v>1890</v>
      </c>
      <c r="G83" s="228">
        <v>2390</v>
      </c>
      <c r="H83" s="228">
        <v>3040</v>
      </c>
      <c r="I83" s="228">
        <v>3370</v>
      </c>
    </row>
    <row r="84" spans="2:9">
      <c r="B84" s="227">
        <v>90058</v>
      </c>
      <c r="C84" s="227" t="s">
        <v>314</v>
      </c>
      <c r="D84" s="227" t="s">
        <v>315</v>
      </c>
      <c r="E84" s="228">
        <v>1600</v>
      </c>
      <c r="F84" s="228">
        <v>1810</v>
      </c>
      <c r="G84" s="228">
        <v>2290</v>
      </c>
      <c r="H84" s="228">
        <v>2940</v>
      </c>
      <c r="I84" s="228">
        <v>3240</v>
      </c>
    </row>
    <row r="85" spans="2:9">
      <c r="B85" s="227">
        <v>90059</v>
      </c>
      <c r="C85" s="227" t="s">
        <v>314</v>
      </c>
      <c r="D85" s="227" t="s">
        <v>315</v>
      </c>
      <c r="E85" s="228">
        <v>1600</v>
      </c>
      <c r="F85" s="228">
        <v>1810</v>
      </c>
      <c r="G85" s="228">
        <v>2290</v>
      </c>
      <c r="H85" s="228">
        <v>2940</v>
      </c>
      <c r="I85" s="228">
        <v>3240</v>
      </c>
    </row>
    <row r="86" spans="2:9">
      <c r="B86" s="227">
        <v>90060</v>
      </c>
      <c r="C86" s="227" t="s">
        <v>314</v>
      </c>
      <c r="D86" s="227" t="s">
        <v>315</v>
      </c>
      <c r="E86" s="228">
        <v>1860</v>
      </c>
      <c r="F86" s="228">
        <v>2090</v>
      </c>
      <c r="G86" s="228">
        <v>2630</v>
      </c>
      <c r="H86" s="228">
        <v>3340</v>
      </c>
      <c r="I86" s="228">
        <v>3710</v>
      </c>
    </row>
    <row r="87" spans="2:9">
      <c r="B87" s="227">
        <v>90061</v>
      </c>
      <c r="C87" s="227" t="s">
        <v>314</v>
      </c>
      <c r="D87" s="227" t="s">
        <v>315</v>
      </c>
      <c r="E87" s="228">
        <v>1600</v>
      </c>
      <c r="F87" s="228">
        <v>1810</v>
      </c>
      <c r="G87" s="228">
        <v>2290</v>
      </c>
      <c r="H87" s="228">
        <v>2940</v>
      </c>
      <c r="I87" s="228">
        <v>3240</v>
      </c>
    </row>
    <row r="88" spans="2:9">
      <c r="B88" s="227">
        <v>90062</v>
      </c>
      <c r="C88" s="227" t="s">
        <v>314</v>
      </c>
      <c r="D88" s="227" t="s">
        <v>315</v>
      </c>
      <c r="E88" s="228">
        <v>1600</v>
      </c>
      <c r="F88" s="228">
        <v>1810</v>
      </c>
      <c r="G88" s="228">
        <v>2290</v>
      </c>
      <c r="H88" s="228">
        <v>2940</v>
      </c>
      <c r="I88" s="228">
        <v>3240</v>
      </c>
    </row>
    <row r="89" spans="2:9">
      <c r="B89" s="227">
        <v>90063</v>
      </c>
      <c r="C89" s="227" t="s">
        <v>314</v>
      </c>
      <c r="D89" s="227" t="s">
        <v>315</v>
      </c>
      <c r="E89" s="228">
        <v>1600</v>
      </c>
      <c r="F89" s="228">
        <v>1810</v>
      </c>
      <c r="G89" s="228">
        <v>2290</v>
      </c>
      <c r="H89" s="228">
        <v>2940</v>
      </c>
      <c r="I89" s="228">
        <v>3240</v>
      </c>
    </row>
    <row r="90" spans="2:9">
      <c r="B90" s="227">
        <v>90064</v>
      </c>
      <c r="C90" s="227" t="s">
        <v>314</v>
      </c>
      <c r="D90" s="227" t="s">
        <v>315</v>
      </c>
      <c r="E90" s="228">
        <v>2610</v>
      </c>
      <c r="F90" s="228">
        <v>2930</v>
      </c>
      <c r="G90" s="228">
        <v>3690</v>
      </c>
      <c r="H90" s="228">
        <v>4690</v>
      </c>
      <c r="I90" s="228">
        <v>5200</v>
      </c>
    </row>
    <row r="91" spans="2:9">
      <c r="B91" s="227">
        <v>90065</v>
      </c>
      <c r="C91" s="227" t="s">
        <v>314</v>
      </c>
      <c r="D91" s="227" t="s">
        <v>315</v>
      </c>
      <c r="E91" s="228">
        <v>1700</v>
      </c>
      <c r="F91" s="228">
        <v>1900</v>
      </c>
      <c r="G91" s="228">
        <v>2400</v>
      </c>
      <c r="H91" s="228">
        <v>3050</v>
      </c>
      <c r="I91" s="228">
        <v>3380</v>
      </c>
    </row>
    <row r="92" spans="2:9">
      <c r="B92" s="227">
        <v>90066</v>
      </c>
      <c r="C92" s="227" t="s">
        <v>314</v>
      </c>
      <c r="D92" s="227" t="s">
        <v>315</v>
      </c>
      <c r="E92" s="228">
        <v>2210</v>
      </c>
      <c r="F92" s="228">
        <v>2480</v>
      </c>
      <c r="G92" s="228">
        <v>3130</v>
      </c>
      <c r="H92" s="228">
        <v>3980</v>
      </c>
      <c r="I92" s="228">
        <v>4410</v>
      </c>
    </row>
    <row r="93" spans="2:9">
      <c r="B93" s="227">
        <v>90067</v>
      </c>
      <c r="C93" s="227" t="s">
        <v>314</v>
      </c>
      <c r="D93" s="227" t="s">
        <v>315</v>
      </c>
      <c r="E93" s="228">
        <v>2790</v>
      </c>
      <c r="F93" s="228">
        <v>3120</v>
      </c>
      <c r="G93" s="228">
        <v>3940</v>
      </c>
      <c r="H93" s="228">
        <v>5010</v>
      </c>
      <c r="I93" s="228">
        <v>5550</v>
      </c>
    </row>
    <row r="94" spans="2:9">
      <c r="B94" s="227">
        <v>90068</v>
      </c>
      <c r="C94" s="227" t="s">
        <v>314</v>
      </c>
      <c r="D94" s="227" t="s">
        <v>315</v>
      </c>
      <c r="E94" s="228">
        <v>2330</v>
      </c>
      <c r="F94" s="228">
        <v>2620</v>
      </c>
      <c r="G94" s="228">
        <v>3300</v>
      </c>
      <c r="H94" s="228">
        <v>4190</v>
      </c>
      <c r="I94" s="228">
        <v>4650</v>
      </c>
    </row>
    <row r="95" spans="2:9">
      <c r="B95" s="227">
        <v>90069</v>
      </c>
      <c r="C95" s="227" t="s">
        <v>314</v>
      </c>
      <c r="D95" s="227" t="s">
        <v>315</v>
      </c>
      <c r="E95" s="228">
        <v>2590</v>
      </c>
      <c r="F95" s="228">
        <v>2900</v>
      </c>
      <c r="G95" s="228">
        <v>3660</v>
      </c>
      <c r="H95" s="228">
        <v>4650</v>
      </c>
      <c r="I95" s="228">
        <v>5160</v>
      </c>
    </row>
    <row r="96" spans="2:9">
      <c r="B96" s="227">
        <v>90070</v>
      </c>
      <c r="C96" s="227" t="s">
        <v>314</v>
      </c>
      <c r="D96" s="227" t="s">
        <v>315</v>
      </c>
      <c r="E96" s="228">
        <v>1860</v>
      </c>
      <c r="F96" s="228">
        <v>2090</v>
      </c>
      <c r="G96" s="228">
        <v>2630</v>
      </c>
      <c r="H96" s="228">
        <v>3340</v>
      </c>
      <c r="I96" s="228">
        <v>3710</v>
      </c>
    </row>
    <row r="97" spans="2:9">
      <c r="B97" s="227">
        <v>90071</v>
      </c>
      <c r="C97" s="227" t="s">
        <v>314</v>
      </c>
      <c r="D97" s="227" t="s">
        <v>315</v>
      </c>
      <c r="E97" s="228">
        <v>2010</v>
      </c>
      <c r="F97" s="228">
        <v>2260</v>
      </c>
      <c r="G97" s="228">
        <v>2850</v>
      </c>
      <c r="H97" s="228">
        <v>3620</v>
      </c>
      <c r="I97" s="228">
        <v>4010</v>
      </c>
    </row>
    <row r="98" spans="2:9">
      <c r="B98" s="227">
        <v>90072</v>
      </c>
      <c r="C98" s="227" t="s">
        <v>314</v>
      </c>
      <c r="D98" s="227" t="s">
        <v>315</v>
      </c>
      <c r="E98" s="228">
        <v>1860</v>
      </c>
      <c r="F98" s="228">
        <v>2090</v>
      </c>
      <c r="G98" s="228">
        <v>2630</v>
      </c>
      <c r="H98" s="228">
        <v>3340</v>
      </c>
      <c r="I98" s="228">
        <v>3710</v>
      </c>
    </row>
    <row r="99" spans="2:9">
      <c r="B99" s="227">
        <v>90073</v>
      </c>
      <c r="C99" s="227" t="s">
        <v>314</v>
      </c>
      <c r="D99" s="227" t="s">
        <v>315</v>
      </c>
      <c r="E99" s="228">
        <v>2760</v>
      </c>
      <c r="F99" s="228">
        <v>3090</v>
      </c>
      <c r="G99" s="228">
        <v>3900</v>
      </c>
      <c r="H99" s="228">
        <v>4960</v>
      </c>
      <c r="I99" s="228">
        <v>5500</v>
      </c>
    </row>
    <row r="100" spans="2:9">
      <c r="B100" s="227">
        <v>90074</v>
      </c>
      <c r="C100" s="227" t="s">
        <v>314</v>
      </c>
      <c r="D100" s="227" t="s">
        <v>315</v>
      </c>
      <c r="E100" s="228">
        <v>1860</v>
      </c>
      <c r="F100" s="228">
        <v>2090</v>
      </c>
      <c r="G100" s="228">
        <v>2630</v>
      </c>
      <c r="H100" s="228">
        <v>3340</v>
      </c>
      <c r="I100" s="228">
        <v>3710</v>
      </c>
    </row>
    <row r="101" spans="2:9">
      <c r="B101" s="227">
        <v>90075</v>
      </c>
      <c r="C101" s="227" t="s">
        <v>314</v>
      </c>
      <c r="D101" s="227" t="s">
        <v>315</v>
      </c>
      <c r="E101" s="228">
        <v>1860</v>
      </c>
      <c r="F101" s="228">
        <v>2090</v>
      </c>
      <c r="G101" s="228">
        <v>2630</v>
      </c>
      <c r="H101" s="228">
        <v>3340</v>
      </c>
      <c r="I101" s="228">
        <v>3710</v>
      </c>
    </row>
    <row r="102" spans="2:9">
      <c r="B102" s="227">
        <v>90076</v>
      </c>
      <c r="C102" s="227" t="s">
        <v>314</v>
      </c>
      <c r="D102" s="227" t="s">
        <v>315</v>
      </c>
      <c r="E102" s="228">
        <v>1860</v>
      </c>
      <c r="F102" s="228">
        <v>2090</v>
      </c>
      <c r="G102" s="228">
        <v>2630</v>
      </c>
      <c r="H102" s="228">
        <v>3340</v>
      </c>
      <c r="I102" s="228">
        <v>3710</v>
      </c>
    </row>
    <row r="103" spans="2:9">
      <c r="B103" s="227">
        <v>90077</v>
      </c>
      <c r="C103" s="227" t="s">
        <v>314</v>
      </c>
      <c r="D103" s="227" t="s">
        <v>315</v>
      </c>
      <c r="E103" s="228">
        <v>2790</v>
      </c>
      <c r="F103" s="228">
        <v>3120</v>
      </c>
      <c r="G103" s="228">
        <v>3940</v>
      </c>
      <c r="H103" s="228">
        <v>5010</v>
      </c>
      <c r="I103" s="228">
        <v>5550</v>
      </c>
    </row>
    <row r="104" spans="2:9">
      <c r="B104" s="227">
        <v>90078</v>
      </c>
      <c r="C104" s="227" t="s">
        <v>314</v>
      </c>
      <c r="D104" s="227" t="s">
        <v>315</v>
      </c>
      <c r="E104" s="228">
        <v>1860</v>
      </c>
      <c r="F104" s="228">
        <v>2090</v>
      </c>
      <c r="G104" s="228">
        <v>2630</v>
      </c>
      <c r="H104" s="228">
        <v>3340</v>
      </c>
      <c r="I104" s="228">
        <v>3710</v>
      </c>
    </row>
    <row r="105" spans="2:9">
      <c r="B105" s="227">
        <v>90079</v>
      </c>
      <c r="C105" s="227" t="s">
        <v>314</v>
      </c>
      <c r="D105" s="227" t="s">
        <v>315</v>
      </c>
      <c r="E105" s="228">
        <v>1860</v>
      </c>
      <c r="F105" s="228">
        <v>2090</v>
      </c>
      <c r="G105" s="228">
        <v>2630</v>
      </c>
      <c r="H105" s="228">
        <v>3340</v>
      </c>
      <c r="I105" s="228">
        <v>3710</v>
      </c>
    </row>
    <row r="106" spans="2:9">
      <c r="B106" s="227">
        <v>90081</v>
      </c>
      <c r="C106" s="227" t="s">
        <v>314</v>
      </c>
      <c r="D106" s="227" t="s">
        <v>315</v>
      </c>
      <c r="E106" s="228">
        <v>1860</v>
      </c>
      <c r="F106" s="228">
        <v>2090</v>
      </c>
      <c r="G106" s="228">
        <v>2630</v>
      </c>
      <c r="H106" s="228">
        <v>3340</v>
      </c>
      <c r="I106" s="228">
        <v>3710</v>
      </c>
    </row>
    <row r="107" spans="2:9">
      <c r="B107" s="227">
        <v>90082</v>
      </c>
      <c r="C107" s="227" t="s">
        <v>314</v>
      </c>
      <c r="D107" s="227" t="s">
        <v>315</v>
      </c>
      <c r="E107" s="228">
        <v>1860</v>
      </c>
      <c r="F107" s="228">
        <v>2090</v>
      </c>
      <c r="G107" s="228">
        <v>2630</v>
      </c>
      <c r="H107" s="228">
        <v>3340</v>
      </c>
      <c r="I107" s="228">
        <v>3710</v>
      </c>
    </row>
    <row r="108" spans="2:9">
      <c r="B108" s="227">
        <v>90083</v>
      </c>
      <c r="C108" s="227" t="s">
        <v>314</v>
      </c>
      <c r="D108" s="227" t="s">
        <v>315</v>
      </c>
      <c r="E108" s="228">
        <v>1860</v>
      </c>
      <c r="F108" s="228">
        <v>2090</v>
      </c>
      <c r="G108" s="228">
        <v>2630</v>
      </c>
      <c r="H108" s="228">
        <v>3340</v>
      </c>
      <c r="I108" s="228">
        <v>3710</v>
      </c>
    </row>
    <row r="109" spans="2:9">
      <c r="B109" s="227">
        <v>90084</v>
      </c>
      <c r="C109" s="227" t="s">
        <v>314</v>
      </c>
      <c r="D109" s="227" t="s">
        <v>315</v>
      </c>
      <c r="E109" s="228">
        <v>1860</v>
      </c>
      <c r="F109" s="228">
        <v>2090</v>
      </c>
      <c r="G109" s="228">
        <v>2630</v>
      </c>
      <c r="H109" s="228">
        <v>3340</v>
      </c>
      <c r="I109" s="228">
        <v>3710</v>
      </c>
    </row>
    <row r="110" spans="2:9">
      <c r="B110" s="227">
        <v>90086</v>
      </c>
      <c r="C110" s="227" t="s">
        <v>314</v>
      </c>
      <c r="D110" s="227" t="s">
        <v>315</v>
      </c>
      <c r="E110" s="228">
        <v>1860</v>
      </c>
      <c r="F110" s="228">
        <v>2090</v>
      </c>
      <c r="G110" s="228">
        <v>2630</v>
      </c>
      <c r="H110" s="228">
        <v>3340</v>
      </c>
      <c r="I110" s="228">
        <v>3710</v>
      </c>
    </row>
    <row r="111" spans="2:9">
      <c r="B111" s="227">
        <v>90087</v>
      </c>
      <c r="C111" s="227" t="s">
        <v>314</v>
      </c>
      <c r="D111" s="227" t="s">
        <v>315</v>
      </c>
      <c r="E111" s="228">
        <v>1860</v>
      </c>
      <c r="F111" s="228">
        <v>2090</v>
      </c>
      <c r="G111" s="228">
        <v>2630</v>
      </c>
      <c r="H111" s="228">
        <v>3340</v>
      </c>
      <c r="I111" s="228">
        <v>3710</v>
      </c>
    </row>
    <row r="112" spans="2:9">
      <c r="B112" s="227">
        <v>90089</v>
      </c>
      <c r="C112" s="227" t="s">
        <v>314</v>
      </c>
      <c r="D112" s="227" t="s">
        <v>315</v>
      </c>
      <c r="E112" s="228">
        <v>1600</v>
      </c>
      <c r="F112" s="228">
        <v>1810</v>
      </c>
      <c r="G112" s="228">
        <v>2290</v>
      </c>
      <c r="H112" s="228">
        <v>2940</v>
      </c>
      <c r="I112" s="228">
        <v>3240</v>
      </c>
    </row>
    <row r="113" spans="2:9">
      <c r="B113" s="227">
        <v>90090</v>
      </c>
      <c r="C113" s="227" t="s">
        <v>314</v>
      </c>
      <c r="D113" s="227" t="s">
        <v>315</v>
      </c>
      <c r="E113" s="228">
        <v>1860</v>
      </c>
      <c r="F113" s="228">
        <v>2090</v>
      </c>
      <c r="G113" s="228">
        <v>2630</v>
      </c>
      <c r="H113" s="228">
        <v>3340</v>
      </c>
      <c r="I113" s="228">
        <v>3710</v>
      </c>
    </row>
    <row r="114" spans="2:9">
      <c r="B114" s="227">
        <v>90091</v>
      </c>
      <c r="C114" s="227" t="s">
        <v>314</v>
      </c>
      <c r="D114" s="227" t="s">
        <v>315</v>
      </c>
      <c r="E114" s="228">
        <v>1860</v>
      </c>
      <c r="F114" s="228">
        <v>2090</v>
      </c>
      <c r="G114" s="228">
        <v>2630</v>
      </c>
      <c r="H114" s="228">
        <v>3340</v>
      </c>
      <c r="I114" s="228">
        <v>3710</v>
      </c>
    </row>
    <row r="115" spans="2:9">
      <c r="B115" s="227">
        <v>90093</v>
      </c>
      <c r="C115" s="227" t="s">
        <v>314</v>
      </c>
      <c r="D115" s="227" t="s">
        <v>315</v>
      </c>
      <c r="E115" s="228">
        <v>1860</v>
      </c>
      <c r="F115" s="228">
        <v>2090</v>
      </c>
      <c r="G115" s="228">
        <v>2630</v>
      </c>
      <c r="H115" s="228">
        <v>3340</v>
      </c>
      <c r="I115" s="228">
        <v>3710</v>
      </c>
    </row>
    <row r="116" spans="2:9">
      <c r="B116" s="227">
        <v>90094</v>
      </c>
      <c r="C116" s="227" t="s">
        <v>314</v>
      </c>
      <c r="D116" s="227" t="s">
        <v>315</v>
      </c>
      <c r="E116" s="228">
        <v>2790</v>
      </c>
      <c r="F116" s="228">
        <v>3120</v>
      </c>
      <c r="G116" s="228">
        <v>3940</v>
      </c>
      <c r="H116" s="228">
        <v>5010</v>
      </c>
      <c r="I116" s="228">
        <v>5550</v>
      </c>
    </row>
    <row r="117" spans="2:9">
      <c r="B117" s="227">
        <v>90095</v>
      </c>
      <c r="C117" s="227" t="s">
        <v>314</v>
      </c>
      <c r="D117" s="227" t="s">
        <v>315</v>
      </c>
      <c r="E117" s="228">
        <v>1860</v>
      </c>
      <c r="F117" s="228">
        <v>2090</v>
      </c>
      <c r="G117" s="228">
        <v>2630</v>
      </c>
      <c r="H117" s="228">
        <v>3340</v>
      </c>
      <c r="I117" s="228">
        <v>3710</v>
      </c>
    </row>
    <row r="118" spans="2:9">
      <c r="B118" s="227">
        <v>90099</v>
      </c>
      <c r="C118" s="227" t="s">
        <v>314</v>
      </c>
      <c r="D118" s="227" t="s">
        <v>315</v>
      </c>
      <c r="E118" s="228">
        <v>1860</v>
      </c>
      <c r="F118" s="228">
        <v>2090</v>
      </c>
      <c r="G118" s="228">
        <v>2630</v>
      </c>
      <c r="H118" s="228">
        <v>3340</v>
      </c>
      <c r="I118" s="228">
        <v>3710</v>
      </c>
    </row>
    <row r="119" spans="2:9">
      <c r="B119" s="227">
        <v>90201</v>
      </c>
      <c r="C119" s="227" t="s">
        <v>314</v>
      </c>
      <c r="D119" s="227" t="s">
        <v>315</v>
      </c>
      <c r="E119" s="228">
        <v>1600</v>
      </c>
      <c r="F119" s="228">
        <v>1810</v>
      </c>
      <c r="G119" s="228">
        <v>2290</v>
      </c>
      <c r="H119" s="228">
        <v>2940</v>
      </c>
      <c r="I119" s="228">
        <v>3240</v>
      </c>
    </row>
    <row r="120" spans="2:9">
      <c r="B120" s="227">
        <v>90202</v>
      </c>
      <c r="C120" s="227" t="s">
        <v>314</v>
      </c>
      <c r="D120" s="227" t="s">
        <v>315</v>
      </c>
      <c r="E120" s="228">
        <v>1860</v>
      </c>
      <c r="F120" s="228">
        <v>2090</v>
      </c>
      <c r="G120" s="228">
        <v>2630</v>
      </c>
      <c r="H120" s="228">
        <v>3340</v>
      </c>
      <c r="I120" s="228">
        <v>3710</v>
      </c>
    </row>
    <row r="121" spans="2:9">
      <c r="B121" s="227">
        <v>90209</v>
      </c>
      <c r="C121" s="227" t="s">
        <v>314</v>
      </c>
      <c r="D121" s="227" t="s">
        <v>315</v>
      </c>
      <c r="E121" s="228">
        <v>1860</v>
      </c>
      <c r="F121" s="228">
        <v>2090</v>
      </c>
      <c r="G121" s="228">
        <v>2630</v>
      </c>
      <c r="H121" s="228">
        <v>3340</v>
      </c>
      <c r="I121" s="228">
        <v>3710</v>
      </c>
    </row>
    <row r="122" spans="2:9">
      <c r="B122" s="227">
        <v>90210</v>
      </c>
      <c r="C122" s="227" t="s">
        <v>314</v>
      </c>
      <c r="D122" s="227" t="s">
        <v>315</v>
      </c>
      <c r="E122" s="228">
        <v>2790</v>
      </c>
      <c r="F122" s="228">
        <v>3120</v>
      </c>
      <c r="G122" s="228">
        <v>3940</v>
      </c>
      <c r="H122" s="228">
        <v>5010</v>
      </c>
      <c r="I122" s="228">
        <v>5550</v>
      </c>
    </row>
    <row r="123" spans="2:9">
      <c r="B123" s="227">
        <v>90211</v>
      </c>
      <c r="C123" s="227" t="s">
        <v>314</v>
      </c>
      <c r="D123" s="227" t="s">
        <v>315</v>
      </c>
      <c r="E123" s="228">
        <v>2560</v>
      </c>
      <c r="F123" s="228">
        <v>2870</v>
      </c>
      <c r="G123" s="228">
        <v>3620</v>
      </c>
      <c r="H123" s="228">
        <v>4600</v>
      </c>
      <c r="I123" s="228">
        <v>5100</v>
      </c>
    </row>
    <row r="124" spans="2:9">
      <c r="B124" s="227">
        <v>90212</v>
      </c>
      <c r="C124" s="227" t="s">
        <v>314</v>
      </c>
      <c r="D124" s="227" t="s">
        <v>315</v>
      </c>
      <c r="E124" s="228">
        <v>2640</v>
      </c>
      <c r="F124" s="228">
        <v>2970</v>
      </c>
      <c r="G124" s="228">
        <v>3740</v>
      </c>
      <c r="H124" s="228">
        <v>4750</v>
      </c>
      <c r="I124" s="228">
        <v>5270</v>
      </c>
    </row>
    <row r="125" spans="2:9">
      <c r="B125" s="227">
        <v>90213</v>
      </c>
      <c r="C125" s="227" t="s">
        <v>314</v>
      </c>
      <c r="D125" s="227" t="s">
        <v>315</v>
      </c>
      <c r="E125" s="228">
        <v>1860</v>
      </c>
      <c r="F125" s="228">
        <v>2090</v>
      </c>
      <c r="G125" s="228">
        <v>2630</v>
      </c>
      <c r="H125" s="228">
        <v>3340</v>
      </c>
      <c r="I125" s="228">
        <v>3710</v>
      </c>
    </row>
    <row r="126" spans="2:9">
      <c r="B126" s="227">
        <v>90220</v>
      </c>
      <c r="C126" s="227" t="s">
        <v>314</v>
      </c>
      <c r="D126" s="227" t="s">
        <v>315</v>
      </c>
      <c r="E126" s="228">
        <v>1600</v>
      </c>
      <c r="F126" s="228">
        <v>1810</v>
      </c>
      <c r="G126" s="228">
        <v>2290</v>
      </c>
      <c r="H126" s="228">
        <v>2940</v>
      </c>
      <c r="I126" s="228">
        <v>3240</v>
      </c>
    </row>
    <row r="127" spans="2:9">
      <c r="B127" s="227">
        <v>90221</v>
      </c>
      <c r="C127" s="227" t="s">
        <v>314</v>
      </c>
      <c r="D127" s="227" t="s">
        <v>315</v>
      </c>
      <c r="E127" s="228">
        <v>1600</v>
      </c>
      <c r="F127" s="228">
        <v>1810</v>
      </c>
      <c r="G127" s="228">
        <v>2290</v>
      </c>
      <c r="H127" s="228">
        <v>2940</v>
      </c>
      <c r="I127" s="228">
        <v>3240</v>
      </c>
    </row>
    <row r="128" spans="2:9">
      <c r="B128" s="227">
        <v>90222</v>
      </c>
      <c r="C128" s="227" t="s">
        <v>314</v>
      </c>
      <c r="D128" s="227" t="s">
        <v>315</v>
      </c>
      <c r="E128" s="228">
        <v>1600</v>
      </c>
      <c r="F128" s="228">
        <v>1810</v>
      </c>
      <c r="G128" s="228">
        <v>2290</v>
      </c>
      <c r="H128" s="228">
        <v>2940</v>
      </c>
      <c r="I128" s="228">
        <v>3240</v>
      </c>
    </row>
    <row r="129" spans="2:9">
      <c r="B129" s="227">
        <v>90223</v>
      </c>
      <c r="C129" s="227" t="s">
        <v>314</v>
      </c>
      <c r="D129" s="227" t="s">
        <v>315</v>
      </c>
      <c r="E129" s="228">
        <v>1860</v>
      </c>
      <c r="F129" s="228">
        <v>2090</v>
      </c>
      <c r="G129" s="228">
        <v>2630</v>
      </c>
      <c r="H129" s="228">
        <v>3340</v>
      </c>
      <c r="I129" s="228">
        <v>3710</v>
      </c>
    </row>
    <row r="130" spans="2:9">
      <c r="B130" s="227">
        <v>90224</v>
      </c>
      <c r="C130" s="227" t="s">
        <v>314</v>
      </c>
      <c r="D130" s="227" t="s">
        <v>315</v>
      </c>
      <c r="E130" s="228">
        <v>1860</v>
      </c>
      <c r="F130" s="228">
        <v>2090</v>
      </c>
      <c r="G130" s="228">
        <v>2630</v>
      </c>
      <c r="H130" s="228">
        <v>3340</v>
      </c>
      <c r="I130" s="228">
        <v>3710</v>
      </c>
    </row>
    <row r="131" spans="2:9">
      <c r="B131" s="227">
        <v>90230</v>
      </c>
      <c r="C131" s="227" t="s">
        <v>314</v>
      </c>
      <c r="D131" s="227" t="s">
        <v>315</v>
      </c>
      <c r="E131" s="228">
        <v>2380</v>
      </c>
      <c r="F131" s="228">
        <v>2660</v>
      </c>
      <c r="G131" s="228">
        <v>3360</v>
      </c>
      <c r="H131" s="228">
        <v>4270</v>
      </c>
      <c r="I131" s="228">
        <v>4730</v>
      </c>
    </row>
    <row r="132" spans="2:9">
      <c r="B132" s="227">
        <v>90231</v>
      </c>
      <c r="C132" s="227" t="s">
        <v>314</v>
      </c>
      <c r="D132" s="227" t="s">
        <v>315</v>
      </c>
      <c r="E132" s="228">
        <v>1860</v>
      </c>
      <c r="F132" s="228">
        <v>2090</v>
      </c>
      <c r="G132" s="228">
        <v>2630</v>
      </c>
      <c r="H132" s="228">
        <v>3340</v>
      </c>
      <c r="I132" s="228">
        <v>3710</v>
      </c>
    </row>
    <row r="133" spans="2:9">
      <c r="B133" s="227">
        <v>90232</v>
      </c>
      <c r="C133" s="227" t="s">
        <v>314</v>
      </c>
      <c r="D133" s="227" t="s">
        <v>315</v>
      </c>
      <c r="E133" s="228">
        <v>2420</v>
      </c>
      <c r="F133" s="228">
        <v>2710</v>
      </c>
      <c r="G133" s="228">
        <v>3420</v>
      </c>
      <c r="H133" s="228">
        <v>4350</v>
      </c>
      <c r="I133" s="228">
        <v>4820</v>
      </c>
    </row>
    <row r="134" spans="2:9">
      <c r="B134" s="227">
        <v>90239</v>
      </c>
      <c r="C134" s="227" t="s">
        <v>314</v>
      </c>
      <c r="D134" s="227" t="s">
        <v>315</v>
      </c>
      <c r="E134" s="228">
        <v>1860</v>
      </c>
      <c r="F134" s="228">
        <v>2090</v>
      </c>
      <c r="G134" s="228">
        <v>2630</v>
      </c>
      <c r="H134" s="228">
        <v>3340</v>
      </c>
      <c r="I134" s="228">
        <v>3710</v>
      </c>
    </row>
    <row r="135" spans="2:9">
      <c r="B135" s="227">
        <v>90240</v>
      </c>
      <c r="C135" s="227" t="s">
        <v>314</v>
      </c>
      <c r="D135" s="227" t="s">
        <v>315</v>
      </c>
      <c r="E135" s="228">
        <v>1940</v>
      </c>
      <c r="F135" s="228">
        <v>2180</v>
      </c>
      <c r="G135" s="228">
        <v>2750</v>
      </c>
      <c r="H135" s="228">
        <v>3490</v>
      </c>
      <c r="I135" s="228">
        <v>3870</v>
      </c>
    </row>
    <row r="136" spans="2:9">
      <c r="B136" s="227">
        <v>90241</v>
      </c>
      <c r="C136" s="227" t="s">
        <v>314</v>
      </c>
      <c r="D136" s="227" t="s">
        <v>315</v>
      </c>
      <c r="E136" s="228">
        <v>1750</v>
      </c>
      <c r="F136" s="228">
        <v>1970</v>
      </c>
      <c r="G136" s="228">
        <v>2480</v>
      </c>
      <c r="H136" s="228">
        <v>3150</v>
      </c>
      <c r="I136" s="228">
        <v>3490</v>
      </c>
    </row>
    <row r="137" spans="2:9">
      <c r="B137" s="227">
        <v>90242</v>
      </c>
      <c r="C137" s="227" t="s">
        <v>314</v>
      </c>
      <c r="D137" s="227" t="s">
        <v>315</v>
      </c>
      <c r="E137" s="228">
        <v>1760</v>
      </c>
      <c r="F137" s="228">
        <v>1970</v>
      </c>
      <c r="G137" s="228">
        <v>2490</v>
      </c>
      <c r="H137" s="228">
        <v>3160</v>
      </c>
      <c r="I137" s="228">
        <v>3510</v>
      </c>
    </row>
    <row r="138" spans="2:9">
      <c r="B138" s="227">
        <v>90245</v>
      </c>
      <c r="C138" s="227" t="s">
        <v>314</v>
      </c>
      <c r="D138" s="227" t="s">
        <v>315</v>
      </c>
      <c r="E138" s="228">
        <v>2470</v>
      </c>
      <c r="F138" s="228">
        <v>2770</v>
      </c>
      <c r="G138" s="228">
        <v>3490</v>
      </c>
      <c r="H138" s="228">
        <v>4430</v>
      </c>
      <c r="I138" s="228">
        <v>4920</v>
      </c>
    </row>
    <row r="139" spans="2:9">
      <c r="B139" s="227">
        <v>90247</v>
      </c>
      <c r="C139" s="227" t="s">
        <v>314</v>
      </c>
      <c r="D139" s="227" t="s">
        <v>315</v>
      </c>
      <c r="E139" s="228">
        <v>1630</v>
      </c>
      <c r="F139" s="228">
        <v>1830</v>
      </c>
      <c r="G139" s="228">
        <v>2310</v>
      </c>
      <c r="H139" s="228">
        <v>2940</v>
      </c>
      <c r="I139" s="228">
        <v>3250</v>
      </c>
    </row>
    <row r="140" spans="2:9">
      <c r="B140" s="227">
        <v>90248</v>
      </c>
      <c r="C140" s="227" t="s">
        <v>314</v>
      </c>
      <c r="D140" s="227" t="s">
        <v>315</v>
      </c>
      <c r="E140" s="228">
        <v>1600</v>
      </c>
      <c r="F140" s="228">
        <v>1810</v>
      </c>
      <c r="G140" s="228">
        <v>2290</v>
      </c>
      <c r="H140" s="228">
        <v>2940</v>
      </c>
      <c r="I140" s="228">
        <v>3240</v>
      </c>
    </row>
    <row r="141" spans="2:9">
      <c r="B141" s="227">
        <v>90249</v>
      </c>
      <c r="C141" s="227" t="s">
        <v>314</v>
      </c>
      <c r="D141" s="227" t="s">
        <v>315</v>
      </c>
      <c r="E141" s="228">
        <v>1600</v>
      </c>
      <c r="F141" s="228">
        <v>1810</v>
      </c>
      <c r="G141" s="228">
        <v>2290</v>
      </c>
      <c r="H141" s="228">
        <v>2940</v>
      </c>
      <c r="I141" s="228">
        <v>3240</v>
      </c>
    </row>
    <row r="142" spans="2:9">
      <c r="B142" s="227">
        <v>90250</v>
      </c>
      <c r="C142" s="227" t="s">
        <v>314</v>
      </c>
      <c r="D142" s="227" t="s">
        <v>315</v>
      </c>
      <c r="E142" s="228">
        <v>1650</v>
      </c>
      <c r="F142" s="228">
        <v>1860</v>
      </c>
      <c r="G142" s="228">
        <v>2340</v>
      </c>
      <c r="H142" s="228">
        <v>2970</v>
      </c>
      <c r="I142" s="228">
        <v>3300</v>
      </c>
    </row>
    <row r="143" spans="2:9">
      <c r="B143" s="227">
        <v>90251</v>
      </c>
      <c r="C143" s="227" t="s">
        <v>314</v>
      </c>
      <c r="D143" s="227" t="s">
        <v>315</v>
      </c>
      <c r="E143" s="228">
        <v>1860</v>
      </c>
      <c r="F143" s="228">
        <v>2090</v>
      </c>
      <c r="G143" s="228">
        <v>2630</v>
      </c>
      <c r="H143" s="228">
        <v>3340</v>
      </c>
      <c r="I143" s="228">
        <v>3710</v>
      </c>
    </row>
    <row r="144" spans="2:9">
      <c r="B144" s="227">
        <v>90254</v>
      </c>
      <c r="C144" s="227" t="s">
        <v>314</v>
      </c>
      <c r="D144" s="227" t="s">
        <v>315</v>
      </c>
      <c r="E144" s="228">
        <v>2700</v>
      </c>
      <c r="F144" s="228">
        <v>3030</v>
      </c>
      <c r="G144" s="228">
        <v>3820</v>
      </c>
      <c r="H144" s="228">
        <v>4850</v>
      </c>
      <c r="I144" s="228">
        <v>5380</v>
      </c>
    </row>
    <row r="145" spans="2:9">
      <c r="B145" s="227">
        <v>90255</v>
      </c>
      <c r="C145" s="227" t="s">
        <v>314</v>
      </c>
      <c r="D145" s="227" t="s">
        <v>315</v>
      </c>
      <c r="E145" s="228">
        <v>1600</v>
      </c>
      <c r="F145" s="228">
        <v>1810</v>
      </c>
      <c r="G145" s="228">
        <v>2290</v>
      </c>
      <c r="H145" s="228">
        <v>2940</v>
      </c>
      <c r="I145" s="228">
        <v>3240</v>
      </c>
    </row>
    <row r="146" spans="2:9">
      <c r="B146" s="227">
        <v>90260</v>
      </c>
      <c r="C146" s="227" t="s">
        <v>314</v>
      </c>
      <c r="D146" s="227" t="s">
        <v>315</v>
      </c>
      <c r="E146" s="228">
        <v>1770</v>
      </c>
      <c r="F146" s="228">
        <v>1980</v>
      </c>
      <c r="G146" s="228">
        <v>2500</v>
      </c>
      <c r="H146" s="228">
        <v>3180</v>
      </c>
      <c r="I146" s="228">
        <v>3520</v>
      </c>
    </row>
    <row r="147" spans="2:9">
      <c r="B147" s="227">
        <v>90261</v>
      </c>
      <c r="C147" s="227" t="s">
        <v>314</v>
      </c>
      <c r="D147" s="227" t="s">
        <v>315</v>
      </c>
      <c r="E147" s="228">
        <v>1860</v>
      </c>
      <c r="F147" s="228">
        <v>2090</v>
      </c>
      <c r="G147" s="228">
        <v>2630</v>
      </c>
      <c r="H147" s="228">
        <v>3340</v>
      </c>
      <c r="I147" s="228">
        <v>3710</v>
      </c>
    </row>
    <row r="148" spans="2:9">
      <c r="B148" s="227">
        <v>90262</v>
      </c>
      <c r="C148" s="227" t="s">
        <v>314</v>
      </c>
      <c r="D148" s="227" t="s">
        <v>315</v>
      </c>
      <c r="E148" s="228">
        <v>1600</v>
      </c>
      <c r="F148" s="228">
        <v>1810</v>
      </c>
      <c r="G148" s="228">
        <v>2290</v>
      </c>
      <c r="H148" s="228">
        <v>2940</v>
      </c>
      <c r="I148" s="228">
        <v>3240</v>
      </c>
    </row>
    <row r="149" spans="2:9">
      <c r="B149" s="227">
        <v>90263</v>
      </c>
      <c r="C149" s="227" t="s">
        <v>314</v>
      </c>
      <c r="D149" s="227" t="s">
        <v>315</v>
      </c>
      <c r="E149" s="228">
        <v>2790</v>
      </c>
      <c r="F149" s="228">
        <v>3130</v>
      </c>
      <c r="G149" s="228">
        <v>3940</v>
      </c>
      <c r="H149" s="228">
        <v>5010</v>
      </c>
      <c r="I149" s="228">
        <v>5570</v>
      </c>
    </row>
    <row r="150" spans="2:9">
      <c r="B150" s="227">
        <v>90264</v>
      </c>
      <c r="C150" s="227" t="s">
        <v>314</v>
      </c>
      <c r="D150" s="227" t="s">
        <v>315</v>
      </c>
      <c r="E150" s="228">
        <v>1860</v>
      </c>
      <c r="F150" s="228">
        <v>2090</v>
      </c>
      <c r="G150" s="228">
        <v>2630</v>
      </c>
      <c r="H150" s="228">
        <v>3340</v>
      </c>
      <c r="I150" s="228">
        <v>3710</v>
      </c>
    </row>
    <row r="151" spans="2:9">
      <c r="B151" s="227">
        <v>90265</v>
      </c>
      <c r="C151" s="227" t="s">
        <v>314</v>
      </c>
      <c r="D151" s="227" t="s">
        <v>315</v>
      </c>
      <c r="E151" s="228">
        <v>2790</v>
      </c>
      <c r="F151" s="228">
        <v>3130</v>
      </c>
      <c r="G151" s="228">
        <v>3940</v>
      </c>
      <c r="H151" s="228">
        <v>5010</v>
      </c>
      <c r="I151" s="228">
        <v>5570</v>
      </c>
    </row>
    <row r="152" spans="2:9">
      <c r="B152" s="227">
        <v>90265</v>
      </c>
      <c r="C152" s="227" t="s">
        <v>316</v>
      </c>
      <c r="D152" s="227" t="s">
        <v>317</v>
      </c>
      <c r="E152" s="228">
        <v>2790</v>
      </c>
      <c r="F152" s="228">
        <v>3130</v>
      </c>
      <c r="G152" s="228">
        <v>3940</v>
      </c>
      <c r="H152" s="228">
        <v>5010</v>
      </c>
      <c r="I152" s="228">
        <v>5570</v>
      </c>
    </row>
    <row r="153" spans="2:9">
      <c r="B153" s="227">
        <v>90266</v>
      </c>
      <c r="C153" s="227" t="s">
        <v>314</v>
      </c>
      <c r="D153" s="227" t="s">
        <v>315</v>
      </c>
      <c r="E153" s="228">
        <v>2790</v>
      </c>
      <c r="F153" s="228">
        <v>3120</v>
      </c>
      <c r="G153" s="228">
        <v>3940</v>
      </c>
      <c r="H153" s="228">
        <v>5010</v>
      </c>
      <c r="I153" s="228">
        <v>5550</v>
      </c>
    </row>
    <row r="154" spans="2:9">
      <c r="B154" s="227">
        <v>90267</v>
      </c>
      <c r="C154" s="227" t="s">
        <v>314</v>
      </c>
      <c r="D154" s="227" t="s">
        <v>315</v>
      </c>
      <c r="E154" s="228">
        <v>1860</v>
      </c>
      <c r="F154" s="228">
        <v>2090</v>
      </c>
      <c r="G154" s="228">
        <v>2630</v>
      </c>
      <c r="H154" s="228">
        <v>3340</v>
      </c>
      <c r="I154" s="228">
        <v>3710</v>
      </c>
    </row>
    <row r="155" spans="2:9">
      <c r="B155" s="227">
        <v>90270</v>
      </c>
      <c r="C155" s="227" t="s">
        <v>314</v>
      </c>
      <c r="D155" s="227" t="s">
        <v>315</v>
      </c>
      <c r="E155" s="228">
        <v>1600</v>
      </c>
      <c r="F155" s="228">
        <v>1810</v>
      </c>
      <c r="G155" s="228">
        <v>2290</v>
      </c>
      <c r="H155" s="228">
        <v>2940</v>
      </c>
      <c r="I155" s="228">
        <v>3240</v>
      </c>
    </row>
    <row r="156" spans="2:9">
      <c r="B156" s="227">
        <v>90272</v>
      </c>
      <c r="C156" s="227" t="s">
        <v>314</v>
      </c>
      <c r="D156" s="227" t="s">
        <v>315</v>
      </c>
      <c r="E156" s="228">
        <v>2790</v>
      </c>
      <c r="F156" s="228">
        <v>3120</v>
      </c>
      <c r="G156" s="228">
        <v>3940</v>
      </c>
      <c r="H156" s="228">
        <v>5010</v>
      </c>
      <c r="I156" s="228">
        <v>5550</v>
      </c>
    </row>
    <row r="157" spans="2:9">
      <c r="B157" s="227">
        <v>90274</v>
      </c>
      <c r="C157" s="227" t="s">
        <v>314</v>
      </c>
      <c r="D157" s="227" t="s">
        <v>315</v>
      </c>
      <c r="E157" s="228">
        <v>2790</v>
      </c>
      <c r="F157" s="228">
        <v>3120</v>
      </c>
      <c r="G157" s="228">
        <v>3940</v>
      </c>
      <c r="H157" s="228">
        <v>5010</v>
      </c>
      <c r="I157" s="228">
        <v>5550</v>
      </c>
    </row>
    <row r="158" spans="2:9">
      <c r="B158" s="227">
        <v>90275</v>
      </c>
      <c r="C158" s="227" t="s">
        <v>314</v>
      </c>
      <c r="D158" s="227" t="s">
        <v>315</v>
      </c>
      <c r="E158" s="228">
        <v>2790</v>
      </c>
      <c r="F158" s="228">
        <v>3120</v>
      </c>
      <c r="G158" s="228">
        <v>3940</v>
      </c>
      <c r="H158" s="228">
        <v>5010</v>
      </c>
      <c r="I158" s="228">
        <v>5550</v>
      </c>
    </row>
    <row r="159" spans="2:9">
      <c r="B159" s="227">
        <v>90277</v>
      </c>
      <c r="C159" s="227" t="s">
        <v>314</v>
      </c>
      <c r="D159" s="227" t="s">
        <v>315</v>
      </c>
      <c r="E159" s="228">
        <v>2440</v>
      </c>
      <c r="F159" s="228">
        <v>2740</v>
      </c>
      <c r="G159" s="228">
        <v>3450</v>
      </c>
      <c r="H159" s="228">
        <v>4380</v>
      </c>
      <c r="I159" s="228">
        <v>4860</v>
      </c>
    </row>
    <row r="160" spans="2:9">
      <c r="B160" s="227">
        <v>90278</v>
      </c>
      <c r="C160" s="227" t="s">
        <v>314</v>
      </c>
      <c r="D160" s="227" t="s">
        <v>315</v>
      </c>
      <c r="E160" s="228">
        <v>2210</v>
      </c>
      <c r="F160" s="228">
        <v>2480</v>
      </c>
      <c r="G160" s="228">
        <v>3130</v>
      </c>
      <c r="H160" s="228">
        <v>3980</v>
      </c>
      <c r="I160" s="228">
        <v>4410</v>
      </c>
    </row>
    <row r="161" spans="2:9">
      <c r="B161" s="227">
        <v>90280</v>
      </c>
      <c r="C161" s="227" t="s">
        <v>314</v>
      </c>
      <c r="D161" s="227" t="s">
        <v>315</v>
      </c>
      <c r="E161" s="228">
        <v>1600</v>
      </c>
      <c r="F161" s="228">
        <v>1810</v>
      </c>
      <c r="G161" s="228">
        <v>2290</v>
      </c>
      <c r="H161" s="228">
        <v>2940</v>
      </c>
      <c r="I161" s="228">
        <v>3240</v>
      </c>
    </row>
    <row r="162" spans="2:9">
      <c r="B162" s="227">
        <v>90290</v>
      </c>
      <c r="C162" s="227" t="s">
        <v>314</v>
      </c>
      <c r="D162" s="227" t="s">
        <v>315</v>
      </c>
      <c r="E162" s="228">
        <v>2790</v>
      </c>
      <c r="F162" s="228">
        <v>3120</v>
      </c>
      <c r="G162" s="228">
        <v>3940</v>
      </c>
      <c r="H162" s="228">
        <v>5010</v>
      </c>
      <c r="I162" s="228">
        <v>5560</v>
      </c>
    </row>
    <row r="163" spans="2:9">
      <c r="B163" s="227">
        <v>90291</v>
      </c>
      <c r="C163" s="227" t="s">
        <v>314</v>
      </c>
      <c r="D163" s="227" t="s">
        <v>315</v>
      </c>
      <c r="E163" s="228">
        <v>2790</v>
      </c>
      <c r="F163" s="228">
        <v>3120</v>
      </c>
      <c r="G163" s="228">
        <v>3940</v>
      </c>
      <c r="H163" s="228">
        <v>5010</v>
      </c>
      <c r="I163" s="228">
        <v>5550</v>
      </c>
    </row>
    <row r="164" spans="2:9">
      <c r="B164" s="227">
        <v>90292</v>
      </c>
      <c r="C164" s="227" t="s">
        <v>314</v>
      </c>
      <c r="D164" s="227" t="s">
        <v>315</v>
      </c>
      <c r="E164" s="228">
        <v>2790</v>
      </c>
      <c r="F164" s="228">
        <v>3120</v>
      </c>
      <c r="G164" s="228">
        <v>3940</v>
      </c>
      <c r="H164" s="228">
        <v>5010</v>
      </c>
      <c r="I164" s="228">
        <v>5550</v>
      </c>
    </row>
    <row r="165" spans="2:9">
      <c r="B165" s="227">
        <v>90293</v>
      </c>
      <c r="C165" s="227" t="s">
        <v>314</v>
      </c>
      <c r="D165" s="227" t="s">
        <v>315</v>
      </c>
      <c r="E165" s="228">
        <v>2670</v>
      </c>
      <c r="F165" s="228">
        <v>3000</v>
      </c>
      <c r="G165" s="228">
        <v>3780</v>
      </c>
      <c r="H165" s="228">
        <v>4800</v>
      </c>
      <c r="I165" s="228">
        <v>5330</v>
      </c>
    </row>
    <row r="166" spans="2:9">
      <c r="B166" s="227">
        <v>90294</v>
      </c>
      <c r="C166" s="227" t="s">
        <v>314</v>
      </c>
      <c r="D166" s="227" t="s">
        <v>315</v>
      </c>
      <c r="E166" s="228">
        <v>1860</v>
      </c>
      <c r="F166" s="228">
        <v>2090</v>
      </c>
      <c r="G166" s="228">
        <v>2630</v>
      </c>
      <c r="H166" s="228">
        <v>3340</v>
      </c>
      <c r="I166" s="228">
        <v>3710</v>
      </c>
    </row>
    <row r="167" spans="2:9">
      <c r="B167" s="227">
        <v>90295</v>
      </c>
      <c r="C167" s="227" t="s">
        <v>314</v>
      </c>
      <c r="D167" s="227" t="s">
        <v>315</v>
      </c>
      <c r="E167" s="228">
        <v>1860</v>
      </c>
      <c r="F167" s="228">
        <v>2090</v>
      </c>
      <c r="G167" s="228">
        <v>2630</v>
      </c>
      <c r="H167" s="228">
        <v>3340</v>
      </c>
      <c r="I167" s="228">
        <v>3710</v>
      </c>
    </row>
    <row r="168" spans="2:9">
      <c r="B168" s="227">
        <v>90296</v>
      </c>
      <c r="C168" s="227" t="s">
        <v>314</v>
      </c>
      <c r="D168" s="227" t="s">
        <v>315</v>
      </c>
      <c r="E168" s="228">
        <v>1860</v>
      </c>
      <c r="F168" s="228">
        <v>2090</v>
      </c>
      <c r="G168" s="228">
        <v>2630</v>
      </c>
      <c r="H168" s="228">
        <v>3340</v>
      </c>
      <c r="I168" s="228">
        <v>3710</v>
      </c>
    </row>
    <row r="169" spans="2:9">
      <c r="B169" s="227">
        <v>90301</v>
      </c>
      <c r="C169" s="227" t="s">
        <v>314</v>
      </c>
      <c r="D169" s="227" t="s">
        <v>315</v>
      </c>
      <c r="E169" s="228">
        <v>1650</v>
      </c>
      <c r="F169" s="228">
        <v>1860</v>
      </c>
      <c r="G169" s="228">
        <v>2340</v>
      </c>
      <c r="H169" s="228">
        <v>2970</v>
      </c>
      <c r="I169" s="228">
        <v>3300</v>
      </c>
    </row>
    <row r="170" spans="2:9">
      <c r="B170" s="227">
        <v>90302</v>
      </c>
      <c r="C170" s="227" t="s">
        <v>314</v>
      </c>
      <c r="D170" s="227" t="s">
        <v>315</v>
      </c>
      <c r="E170" s="228">
        <v>1750</v>
      </c>
      <c r="F170" s="228">
        <v>1970</v>
      </c>
      <c r="G170" s="228">
        <v>2480</v>
      </c>
      <c r="H170" s="228">
        <v>3150</v>
      </c>
      <c r="I170" s="228">
        <v>3490</v>
      </c>
    </row>
    <row r="171" spans="2:9">
      <c r="B171" s="227">
        <v>90303</v>
      </c>
      <c r="C171" s="227" t="s">
        <v>314</v>
      </c>
      <c r="D171" s="227" t="s">
        <v>315</v>
      </c>
      <c r="E171" s="228">
        <v>1600</v>
      </c>
      <c r="F171" s="228">
        <v>1810</v>
      </c>
      <c r="G171" s="228">
        <v>2290</v>
      </c>
      <c r="H171" s="228">
        <v>2940</v>
      </c>
      <c r="I171" s="228">
        <v>3240</v>
      </c>
    </row>
    <row r="172" spans="2:9">
      <c r="B172" s="227">
        <v>90304</v>
      </c>
      <c r="C172" s="227" t="s">
        <v>314</v>
      </c>
      <c r="D172" s="227" t="s">
        <v>315</v>
      </c>
      <c r="E172" s="228">
        <v>1600</v>
      </c>
      <c r="F172" s="228">
        <v>1810</v>
      </c>
      <c r="G172" s="228">
        <v>2290</v>
      </c>
      <c r="H172" s="228">
        <v>2940</v>
      </c>
      <c r="I172" s="228">
        <v>3240</v>
      </c>
    </row>
    <row r="173" spans="2:9">
      <c r="B173" s="227">
        <v>90305</v>
      </c>
      <c r="C173" s="227" t="s">
        <v>314</v>
      </c>
      <c r="D173" s="227" t="s">
        <v>315</v>
      </c>
      <c r="E173" s="228">
        <v>1890</v>
      </c>
      <c r="F173" s="228">
        <v>2120</v>
      </c>
      <c r="G173" s="228">
        <v>2680</v>
      </c>
      <c r="H173" s="228">
        <v>3410</v>
      </c>
      <c r="I173" s="228">
        <v>3780</v>
      </c>
    </row>
    <row r="174" spans="2:9">
      <c r="B174" s="227">
        <v>90306</v>
      </c>
      <c r="C174" s="227" t="s">
        <v>314</v>
      </c>
      <c r="D174" s="227" t="s">
        <v>315</v>
      </c>
      <c r="E174" s="228">
        <v>1860</v>
      </c>
      <c r="F174" s="228">
        <v>2090</v>
      </c>
      <c r="G174" s="228">
        <v>2630</v>
      </c>
      <c r="H174" s="228">
        <v>3340</v>
      </c>
      <c r="I174" s="228">
        <v>3710</v>
      </c>
    </row>
    <row r="175" spans="2:9">
      <c r="B175" s="227">
        <v>90307</v>
      </c>
      <c r="C175" s="227" t="s">
        <v>314</v>
      </c>
      <c r="D175" s="227" t="s">
        <v>315</v>
      </c>
      <c r="E175" s="228">
        <v>1860</v>
      </c>
      <c r="F175" s="228">
        <v>2090</v>
      </c>
      <c r="G175" s="228">
        <v>2630</v>
      </c>
      <c r="H175" s="228">
        <v>3340</v>
      </c>
      <c r="I175" s="228">
        <v>3710</v>
      </c>
    </row>
    <row r="176" spans="2:9">
      <c r="B176" s="227">
        <v>90308</v>
      </c>
      <c r="C176" s="227" t="s">
        <v>314</v>
      </c>
      <c r="D176" s="227" t="s">
        <v>315</v>
      </c>
      <c r="E176" s="228">
        <v>1860</v>
      </c>
      <c r="F176" s="228">
        <v>2090</v>
      </c>
      <c r="G176" s="228">
        <v>2630</v>
      </c>
      <c r="H176" s="228">
        <v>3340</v>
      </c>
      <c r="I176" s="228">
        <v>3710</v>
      </c>
    </row>
    <row r="177" spans="2:9">
      <c r="B177" s="227">
        <v>90309</v>
      </c>
      <c r="C177" s="227" t="s">
        <v>314</v>
      </c>
      <c r="D177" s="227" t="s">
        <v>315</v>
      </c>
      <c r="E177" s="228">
        <v>1860</v>
      </c>
      <c r="F177" s="228">
        <v>2090</v>
      </c>
      <c r="G177" s="228">
        <v>2630</v>
      </c>
      <c r="H177" s="228">
        <v>3340</v>
      </c>
      <c r="I177" s="228">
        <v>3710</v>
      </c>
    </row>
    <row r="178" spans="2:9">
      <c r="B178" s="227">
        <v>90310</v>
      </c>
      <c r="C178" s="227" t="s">
        <v>314</v>
      </c>
      <c r="D178" s="227" t="s">
        <v>315</v>
      </c>
      <c r="E178" s="228">
        <v>1860</v>
      </c>
      <c r="F178" s="228">
        <v>2090</v>
      </c>
      <c r="G178" s="228">
        <v>2630</v>
      </c>
      <c r="H178" s="228">
        <v>3340</v>
      </c>
      <c r="I178" s="228">
        <v>3710</v>
      </c>
    </row>
    <row r="179" spans="2:9">
      <c r="B179" s="227">
        <v>90401</v>
      </c>
      <c r="C179" s="227" t="s">
        <v>314</v>
      </c>
      <c r="D179" s="227" t="s">
        <v>315</v>
      </c>
      <c r="E179" s="228">
        <v>2760</v>
      </c>
      <c r="F179" s="228">
        <v>3100</v>
      </c>
      <c r="G179" s="228">
        <v>3910</v>
      </c>
      <c r="H179" s="228">
        <v>4970</v>
      </c>
      <c r="I179" s="228">
        <v>5510</v>
      </c>
    </row>
    <row r="180" spans="2:9">
      <c r="B180" s="227">
        <v>90402</v>
      </c>
      <c r="C180" s="227" t="s">
        <v>314</v>
      </c>
      <c r="D180" s="227" t="s">
        <v>315</v>
      </c>
      <c r="E180" s="228">
        <v>2340</v>
      </c>
      <c r="F180" s="228">
        <v>2620</v>
      </c>
      <c r="G180" s="228">
        <v>3310</v>
      </c>
      <c r="H180" s="228">
        <v>4210</v>
      </c>
      <c r="I180" s="228">
        <v>4660</v>
      </c>
    </row>
    <row r="181" spans="2:9">
      <c r="B181" s="227">
        <v>90403</v>
      </c>
      <c r="C181" s="227" t="s">
        <v>314</v>
      </c>
      <c r="D181" s="227" t="s">
        <v>315</v>
      </c>
      <c r="E181" s="228">
        <v>2530</v>
      </c>
      <c r="F181" s="228">
        <v>2840</v>
      </c>
      <c r="G181" s="228">
        <v>3580</v>
      </c>
      <c r="H181" s="228">
        <v>4550</v>
      </c>
      <c r="I181" s="228">
        <v>5040</v>
      </c>
    </row>
    <row r="182" spans="2:9">
      <c r="B182" s="227">
        <v>90404</v>
      </c>
      <c r="C182" s="227" t="s">
        <v>314</v>
      </c>
      <c r="D182" s="227" t="s">
        <v>315</v>
      </c>
      <c r="E182" s="228">
        <v>2010</v>
      </c>
      <c r="F182" s="228">
        <v>2250</v>
      </c>
      <c r="G182" s="228">
        <v>2840</v>
      </c>
      <c r="H182" s="228">
        <v>3610</v>
      </c>
      <c r="I182" s="228">
        <v>4000</v>
      </c>
    </row>
    <row r="183" spans="2:9">
      <c r="B183" s="227">
        <v>90405</v>
      </c>
      <c r="C183" s="227" t="s">
        <v>314</v>
      </c>
      <c r="D183" s="227" t="s">
        <v>315</v>
      </c>
      <c r="E183" s="228">
        <v>2120</v>
      </c>
      <c r="F183" s="228">
        <v>2380</v>
      </c>
      <c r="G183" s="228">
        <v>3000</v>
      </c>
      <c r="H183" s="228">
        <v>3810</v>
      </c>
      <c r="I183" s="228">
        <v>4230</v>
      </c>
    </row>
    <row r="184" spans="2:9">
      <c r="B184" s="227">
        <v>90406</v>
      </c>
      <c r="C184" s="227" t="s">
        <v>314</v>
      </c>
      <c r="D184" s="227" t="s">
        <v>315</v>
      </c>
      <c r="E184" s="228">
        <v>1860</v>
      </c>
      <c r="F184" s="228">
        <v>2090</v>
      </c>
      <c r="G184" s="228">
        <v>2630</v>
      </c>
      <c r="H184" s="228">
        <v>3340</v>
      </c>
      <c r="I184" s="228">
        <v>3710</v>
      </c>
    </row>
    <row r="185" spans="2:9">
      <c r="B185" s="227">
        <v>90408</v>
      </c>
      <c r="C185" s="227" t="s">
        <v>314</v>
      </c>
      <c r="D185" s="227" t="s">
        <v>315</v>
      </c>
      <c r="E185" s="228">
        <v>1860</v>
      </c>
      <c r="F185" s="228">
        <v>2090</v>
      </c>
      <c r="G185" s="228">
        <v>2630</v>
      </c>
      <c r="H185" s="228">
        <v>3340</v>
      </c>
      <c r="I185" s="228">
        <v>3710</v>
      </c>
    </row>
    <row r="186" spans="2:9">
      <c r="B186" s="227">
        <v>90409</v>
      </c>
      <c r="C186" s="227" t="s">
        <v>314</v>
      </c>
      <c r="D186" s="227" t="s">
        <v>315</v>
      </c>
      <c r="E186" s="228">
        <v>1860</v>
      </c>
      <c r="F186" s="228">
        <v>2090</v>
      </c>
      <c r="G186" s="228">
        <v>2630</v>
      </c>
      <c r="H186" s="228">
        <v>3340</v>
      </c>
      <c r="I186" s="228">
        <v>3710</v>
      </c>
    </row>
    <row r="187" spans="2:9">
      <c r="B187" s="227">
        <v>90501</v>
      </c>
      <c r="C187" s="227" t="s">
        <v>314</v>
      </c>
      <c r="D187" s="227" t="s">
        <v>315</v>
      </c>
      <c r="E187" s="228">
        <v>1750</v>
      </c>
      <c r="F187" s="228">
        <v>1970</v>
      </c>
      <c r="G187" s="228">
        <v>2480</v>
      </c>
      <c r="H187" s="228">
        <v>3150</v>
      </c>
      <c r="I187" s="228">
        <v>3490</v>
      </c>
    </row>
    <row r="188" spans="2:9">
      <c r="B188" s="227">
        <v>90502</v>
      </c>
      <c r="C188" s="227" t="s">
        <v>314</v>
      </c>
      <c r="D188" s="227" t="s">
        <v>315</v>
      </c>
      <c r="E188" s="228">
        <v>1840</v>
      </c>
      <c r="F188" s="228">
        <v>2060</v>
      </c>
      <c r="G188" s="228">
        <v>2600</v>
      </c>
      <c r="H188" s="228">
        <v>3300</v>
      </c>
      <c r="I188" s="228">
        <v>3660</v>
      </c>
    </row>
    <row r="189" spans="2:9">
      <c r="B189" s="227">
        <v>90503</v>
      </c>
      <c r="C189" s="227" t="s">
        <v>314</v>
      </c>
      <c r="D189" s="227" t="s">
        <v>315</v>
      </c>
      <c r="E189" s="228">
        <v>2190</v>
      </c>
      <c r="F189" s="228">
        <v>2460</v>
      </c>
      <c r="G189" s="228">
        <v>3100</v>
      </c>
      <c r="H189" s="228">
        <v>3940</v>
      </c>
      <c r="I189" s="228">
        <v>4370</v>
      </c>
    </row>
    <row r="190" spans="2:9">
      <c r="B190" s="227">
        <v>90504</v>
      </c>
      <c r="C190" s="227" t="s">
        <v>314</v>
      </c>
      <c r="D190" s="227" t="s">
        <v>315</v>
      </c>
      <c r="E190" s="228">
        <v>2140</v>
      </c>
      <c r="F190" s="228">
        <v>2400</v>
      </c>
      <c r="G190" s="228">
        <v>3030</v>
      </c>
      <c r="H190" s="228">
        <v>3850</v>
      </c>
      <c r="I190" s="228">
        <v>4270</v>
      </c>
    </row>
    <row r="191" spans="2:9">
      <c r="B191" s="227">
        <v>90505</v>
      </c>
      <c r="C191" s="227" t="s">
        <v>314</v>
      </c>
      <c r="D191" s="227" t="s">
        <v>315</v>
      </c>
      <c r="E191" s="228">
        <v>2120</v>
      </c>
      <c r="F191" s="228">
        <v>2380</v>
      </c>
      <c r="G191" s="228">
        <v>3000</v>
      </c>
      <c r="H191" s="228">
        <v>3810</v>
      </c>
      <c r="I191" s="228">
        <v>4230</v>
      </c>
    </row>
    <row r="192" spans="2:9">
      <c r="B192" s="227">
        <v>90506</v>
      </c>
      <c r="C192" s="227" t="s">
        <v>314</v>
      </c>
      <c r="D192" s="227" t="s">
        <v>315</v>
      </c>
      <c r="E192" s="228">
        <v>1860</v>
      </c>
      <c r="F192" s="228">
        <v>2090</v>
      </c>
      <c r="G192" s="228">
        <v>2630</v>
      </c>
      <c r="H192" s="228">
        <v>3340</v>
      </c>
      <c r="I192" s="228">
        <v>3710</v>
      </c>
    </row>
    <row r="193" spans="2:9">
      <c r="B193" s="227">
        <v>90507</v>
      </c>
      <c r="C193" s="227" t="s">
        <v>314</v>
      </c>
      <c r="D193" s="227" t="s">
        <v>315</v>
      </c>
      <c r="E193" s="228">
        <v>1860</v>
      </c>
      <c r="F193" s="228">
        <v>2090</v>
      </c>
      <c r="G193" s="228">
        <v>2630</v>
      </c>
      <c r="H193" s="228">
        <v>3340</v>
      </c>
      <c r="I193" s="228">
        <v>3710</v>
      </c>
    </row>
    <row r="194" spans="2:9">
      <c r="B194" s="227">
        <v>90508</v>
      </c>
      <c r="C194" s="227" t="s">
        <v>314</v>
      </c>
      <c r="D194" s="227" t="s">
        <v>315</v>
      </c>
      <c r="E194" s="228">
        <v>1860</v>
      </c>
      <c r="F194" s="228">
        <v>2090</v>
      </c>
      <c r="G194" s="228">
        <v>2630</v>
      </c>
      <c r="H194" s="228">
        <v>3340</v>
      </c>
      <c r="I194" s="228">
        <v>3710</v>
      </c>
    </row>
    <row r="195" spans="2:9">
      <c r="B195" s="227">
        <v>90509</v>
      </c>
      <c r="C195" s="227" t="s">
        <v>314</v>
      </c>
      <c r="D195" s="227" t="s">
        <v>315</v>
      </c>
      <c r="E195" s="228">
        <v>1860</v>
      </c>
      <c r="F195" s="228">
        <v>2090</v>
      </c>
      <c r="G195" s="228">
        <v>2630</v>
      </c>
      <c r="H195" s="228">
        <v>3340</v>
      </c>
      <c r="I195" s="228">
        <v>3710</v>
      </c>
    </row>
    <row r="196" spans="2:9">
      <c r="B196" s="227">
        <v>90510</v>
      </c>
      <c r="C196" s="227" t="s">
        <v>314</v>
      </c>
      <c r="D196" s="227" t="s">
        <v>315</v>
      </c>
      <c r="E196" s="228">
        <v>1860</v>
      </c>
      <c r="F196" s="228">
        <v>2090</v>
      </c>
      <c r="G196" s="228">
        <v>2630</v>
      </c>
      <c r="H196" s="228">
        <v>3340</v>
      </c>
      <c r="I196" s="228">
        <v>3710</v>
      </c>
    </row>
    <row r="197" spans="2:9">
      <c r="B197" s="227">
        <v>90601</v>
      </c>
      <c r="C197" s="227" t="s">
        <v>314</v>
      </c>
      <c r="D197" s="227" t="s">
        <v>315</v>
      </c>
      <c r="E197" s="228">
        <v>1720</v>
      </c>
      <c r="F197" s="228">
        <v>1930</v>
      </c>
      <c r="G197" s="228">
        <v>2440</v>
      </c>
      <c r="H197" s="228">
        <v>3100</v>
      </c>
      <c r="I197" s="228">
        <v>3440</v>
      </c>
    </row>
    <row r="198" spans="2:9">
      <c r="B198" s="227">
        <v>90602</v>
      </c>
      <c r="C198" s="227" t="s">
        <v>314</v>
      </c>
      <c r="D198" s="227" t="s">
        <v>315</v>
      </c>
      <c r="E198" s="228">
        <v>1680</v>
      </c>
      <c r="F198" s="228">
        <v>1890</v>
      </c>
      <c r="G198" s="228">
        <v>2380</v>
      </c>
      <c r="H198" s="228">
        <v>3020</v>
      </c>
      <c r="I198" s="228">
        <v>3350</v>
      </c>
    </row>
    <row r="199" spans="2:9">
      <c r="B199" s="227">
        <v>90603</v>
      </c>
      <c r="C199" s="227" t="s">
        <v>314</v>
      </c>
      <c r="D199" s="227" t="s">
        <v>315</v>
      </c>
      <c r="E199" s="228">
        <v>2220</v>
      </c>
      <c r="F199" s="228">
        <v>2490</v>
      </c>
      <c r="G199" s="228">
        <v>3140</v>
      </c>
      <c r="H199" s="228">
        <v>3990</v>
      </c>
      <c r="I199" s="228">
        <v>4420</v>
      </c>
    </row>
    <row r="200" spans="2:9">
      <c r="B200" s="227">
        <v>90604</v>
      </c>
      <c r="C200" s="227" t="s">
        <v>314</v>
      </c>
      <c r="D200" s="227" t="s">
        <v>315</v>
      </c>
      <c r="E200" s="228">
        <v>1800</v>
      </c>
      <c r="F200" s="228">
        <v>2020</v>
      </c>
      <c r="G200" s="228">
        <v>2550</v>
      </c>
      <c r="H200" s="228">
        <v>3240</v>
      </c>
      <c r="I200" s="228">
        <v>3590</v>
      </c>
    </row>
    <row r="201" spans="2:9">
      <c r="B201" s="227">
        <v>90605</v>
      </c>
      <c r="C201" s="227" t="s">
        <v>314</v>
      </c>
      <c r="D201" s="227" t="s">
        <v>315</v>
      </c>
      <c r="E201" s="228">
        <v>1800</v>
      </c>
      <c r="F201" s="228">
        <v>2010</v>
      </c>
      <c r="G201" s="228">
        <v>2540</v>
      </c>
      <c r="H201" s="228">
        <v>3230</v>
      </c>
      <c r="I201" s="228">
        <v>3580</v>
      </c>
    </row>
    <row r="202" spans="2:9">
      <c r="B202" s="227">
        <v>90606</v>
      </c>
      <c r="C202" s="227" t="s">
        <v>314</v>
      </c>
      <c r="D202" s="227" t="s">
        <v>315</v>
      </c>
      <c r="E202" s="228">
        <v>1850</v>
      </c>
      <c r="F202" s="228">
        <v>2080</v>
      </c>
      <c r="G202" s="228">
        <v>2620</v>
      </c>
      <c r="H202" s="228">
        <v>3330</v>
      </c>
      <c r="I202" s="228">
        <v>3690</v>
      </c>
    </row>
    <row r="203" spans="2:9">
      <c r="B203" s="227">
        <v>90607</v>
      </c>
      <c r="C203" s="227" t="s">
        <v>314</v>
      </c>
      <c r="D203" s="227" t="s">
        <v>315</v>
      </c>
      <c r="E203" s="228">
        <v>1860</v>
      </c>
      <c r="F203" s="228">
        <v>2090</v>
      </c>
      <c r="G203" s="228">
        <v>2630</v>
      </c>
      <c r="H203" s="228">
        <v>3340</v>
      </c>
      <c r="I203" s="228">
        <v>3710</v>
      </c>
    </row>
    <row r="204" spans="2:9">
      <c r="B204" s="227">
        <v>90608</v>
      </c>
      <c r="C204" s="227" t="s">
        <v>314</v>
      </c>
      <c r="D204" s="227" t="s">
        <v>315</v>
      </c>
      <c r="E204" s="228">
        <v>1860</v>
      </c>
      <c r="F204" s="228">
        <v>2090</v>
      </c>
      <c r="G204" s="228">
        <v>2630</v>
      </c>
      <c r="H204" s="228">
        <v>3340</v>
      </c>
      <c r="I204" s="228">
        <v>3710</v>
      </c>
    </row>
    <row r="205" spans="2:9">
      <c r="B205" s="227">
        <v>90609</v>
      </c>
      <c r="C205" s="227" t="s">
        <v>314</v>
      </c>
      <c r="D205" s="227" t="s">
        <v>315</v>
      </c>
      <c r="E205" s="228">
        <v>1860</v>
      </c>
      <c r="F205" s="228">
        <v>2090</v>
      </c>
      <c r="G205" s="228">
        <v>2630</v>
      </c>
      <c r="H205" s="228">
        <v>3340</v>
      </c>
      <c r="I205" s="228">
        <v>3710</v>
      </c>
    </row>
    <row r="206" spans="2:9">
      <c r="B206" s="227">
        <v>90610</v>
      </c>
      <c r="C206" s="227" t="s">
        <v>314</v>
      </c>
      <c r="D206" s="227" t="s">
        <v>315</v>
      </c>
      <c r="E206" s="228">
        <v>1860</v>
      </c>
      <c r="F206" s="228">
        <v>2090</v>
      </c>
      <c r="G206" s="228">
        <v>2630</v>
      </c>
      <c r="H206" s="228">
        <v>3340</v>
      </c>
      <c r="I206" s="228">
        <v>3710</v>
      </c>
    </row>
    <row r="207" spans="2:9">
      <c r="B207" s="227">
        <v>90620</v>
      </c>
      <c r="C207" s="227" t="s">
        <v>318</v>
      </c>
      <c r="D207" s="227" t="s">
        <v>319</v>
      </c>
      <c r="E207" s="228">
        <v>2320</v>
      </c>
      <c r="F207" s="228">
        <v>2420</v>
      </c>
      <c r="G207" s="228">
        <v>2860</v>
      </c>
      <c r="H207" s="228">
        <v>3870</v>
      </c>
      <c r="I207" s="228">
        <v>4620</v>
      </c>
    </row>
    <row r="208" spans="2:9">
      <c r="B208" s="227">
        <v>90621</v>
      </c>
      <c r="C208" s="227" t="s">
        <v>318</v>
      </c>
      <c r="D208" s="227" t="s">
        <v>319</v>
      </c>
      <c r="E208" s="228">
        <v>1980</v>
      </c>
      <c r="F208" s="228">
        <v>2110</v>
      </c>
      <c r="G208" s="228">
        <v>2510</v>
      </c>
      <c r="H208" s="228">
        <v>3400</v>
      </c>
      <c r="I208" s="228">
        <v>4030</v>
      </c>
    </row>
    <row r="209" spans="2:9">
      <c r="B209" s="227">
        <v>90622</v>
      </c>
      <c r="C209" s="227" t="s">
        <v>318</v>
      </c>
      <c r="D209" s="227" t="s">
        <v>319</v>
      </c>
      <c r="E209" s="228">
        <v>2350</v>
      </c>
      <c r="F209" s="228">
        <v>2450</v>
      </c>
      <c r="G209" s="228">
        <v>2900</v>
      </c>
      <c r="H209" s="228">
        <v>3920</v>
      </c>
      <c r="I209" s="228">
        <v>4690</v>
      </c>
    </row>
    <row r="210" spans="2:9">
      <c r="B210" s="227">
        <v>90623</v>
      </c>
      <c r="C210" s="227" t="s">
        <v>314</v>
      </c>
      <c r="D210" s="227" t="s">
        <v>315</v>
      </c>
      <c r="E210" s="228">
        <v>2170</v>
      </c>
      <c r="F210" s="228">
        <v>2270</v>
      </c>
      <c r="G210" s="228">
        <v>2680</v>
      </c>
      <c r="H210" s="228">
        <v>3630</v>
      </c>
      <c r="I210" s="228">
        <v>4330</v>
      </c>
    </row>
    <row r="211" spans="2:9">
      <c r="B211" s="227">
        <v>90623</v>
      </c>
      <c r="C211" s="227" t="s">
        <v>318</v>
      </c>
      <c r="D211" s="227" t="s">
        <v>319</v>
      </c>
      <c r="E211" s="228">
        <v>2170</v>
      </c>
      <c r="F211" s="228">
        <v>2270</v>
      </c>
      <c r="G211" s="228">
        <v>2680</v>
      </c>
      <c r="H211" s="228">
        <v>3630</v>
      </c>
      <c r="I211" s="228">
        <v>4330</v>
      </c>
    </row>
    <row r="212" spans="2:9">
      <c r="B212" s="227">
        <v>90624</v>
      </c>
      <c r="C212" s="227" t="s">
        <v>318</v>
      </c>
      <c r="D212" s="227" t="s">
        <v>319</v>
      </c>
      <c r="E212" s="228">
        <v>2350</v>
      </c>
      <c r="F212" s="228">
        <v>2450</v>
      </c>
      <c r="G212" s="228">
        <v>2900</v>
      </c>
      <c r="H212" s="228">
        <v>3920</v>
      </c>
      <c r="I212" s="228">
        <v>4690</v>
      </c>
    </row>
    <row r="213" spans="2:9">
      <c r="B213" s="227">
        <v>90630</v>
      </c>
      <c r="C213" s="227" t="s">
        <v>314</v>
      </c>
      <c r="D213" s="227" t="s">
        <v>315</v>
      </c>
      <c r="E213" s="228">
        <v>2210</v>
      </c>
      <c r="F213" s="228">
        <v>2310</v>
      </c>
      <c r="G213" s="228">
        <v>2730</v>
      </c>
      <c r="H213" s="228">
        <v>3690</v>
      </c>
      <c r="I213" s="228">
        <v>4410</v>
      </c>
    </row>
    <row r="214" spans="2:9">
      <c r="B214" s="227">
        <v>90630</v>
      </c>
      <c r="C214" s="227" t="s">
        <v>318</v>
      </c>
      <c r="D214" s="227" t="s">
        <v>319</v>
      </c>
      <c r="E214" s="228">
        <v>2210</v>
      </c>
      <c r="F214" s="228">
        <v>2310</v>
      </c>
      <c r="G214" s="228">
        <v>2730</v>
      </c>
      <c r="H214" s="228">
        <v>3690</v>
      </c>
      <c r="I214" s="228">
        <v>4410</v>
      </c>
    </row>
    <row r="215" spans="2:9">
      <c r="B215" s="227">
        <v>90631</v>
      </c>
      <c r="C215" s="227" t="s">
        <v>314</v>
      </c>
      <c r="D215" s="227" t="s">
        <v>315</v>
      </c>
      <c r="E215" s="228">
        <v>1980</v>
      </c>
      <c r="F215" s="228">
        <v>2110</v>
      </c>
      <c r="G215" s="228">
        <v>2510</v>
      </c>
      <c r="H215" s="228">
        <v>3400</v>
      </c>
      <c r="I215" s="228">
        <v>4030</v>
      </c>
    </row>
    <row r="216" spans="2:9">
      <c r="B216" s="227">
        <v>90631</v>
      </c>
      <c r="C216" s="227" t="s">
        <v>318</v>
      </c>
      <c r="D216" s="227" t="s">
        <v>319</v>
      </c>
      <c r="E216" s="228">
        <v>1980</v>
      </c>
      <c r="F216" s="228">
        <v>2110</v>
      </c>
      <c r="G216" s="228">
        <v>2510</v>
      </c>
      <c r="H216" s="228">
        <v>3400</v>
      </c>
      <c r="I216" s="228">
        <v>4030</v>
      </c>
    </row>
    <row r="217" spans="2:9">
      <c r="B217" s="227">
        <v>90632</v>
      </c>
      <c r="C217" s="227" t="s">
        <v>318</v>
      </c>
      <c r="D217" s="227" t="s">
        <v>319</v>
      </c>
      <c r="E217" s="228">
        <v>2350</v>
      </c>
      <c r="F217" s="228">
        <v>2450</v>
      </c>
      <c r="G217" s="228">
        <v>2900</v>
      </c>
      <c r="H217" s="228">
        <v>3920</v>
      </c>
      <c r="I217" s="228">
        <v>4690</v>
      </c>
    </row>
    <row r="218" spans="2:9">
      <c r="B218" s="227">
        <v>90633</v>
      </c>
      <c r="C218" s="227" t="s">
        <v>318</v>
      </c>
      <c r="D218" s="227" t="s">
        <v>319</v>
      </c>
      <c r="E218" s="228">
        <v>2350</v>
      </c>
      <c r="F218" s="228">
        <v>2450</v>
      </c>
      <c r="G218" s="228">
        <v>2900</v>
      </c>
      <c r="H218" s="228">
        <v>3920</v>
      </c>
      <c r="I218" s="228">
        <v>4690</v>
      </c>
    </row>
    <row r="219" spans="2:9">
      <c r="B219" s="227">
        <v>90637</v>
      </c>
      <c r="C219" s="227" t="s">
        <v>314</v>
      </c>
      <c r="D219" s="227" t="s">
        <v>315</v>
      </c>
      <c r="E219" s="228">
        <v>1860</v>
      </c>
      <c r="F219" s="228">
        <v>2090</v>
      </c>
      <c r="G219" s="228">
        <v>2630</v>
      </c>
      <c r="H219" s="228">
        <v>3340</v>
      </c>
      <c r="I219" s="228">
        <v>3710</v>
      </c>
    </row>
    <row r="220" spans="2:9">
      <c r="B220" s="227">
        <v>90638</v>
      </c>
      <c r="C220" s="227" t="s">
        <v>314</v>
      </c>
      <c r="D220" s="227" t="s">
        <v>315</v>
      </c>
      <c r="E220" s="228">
        <v>2100</v>
      </c>
      <c r="F220" s="228">
        <v>2350</v>
      </c>
      <c r="G220" s="228">
        <v>2970</v>
      </c>
      <c r="H220" s="228">
        <v>3770</v>
      </c>
      <c r="I220" s="228">
        <v>4190</v>
      </c>
    </row>
    <row r="221" spans="2:9">
      <c r="B221" s="227">
        <v>90638</v>
      </c>
      <c r="C221" s="227" t="s">
        <v>318</v>
      </c>
      <c r="D221" s="227" t="s">
        <v>319</v>
      </c>
      <c r="E221" s="228">
        <v>2100</v>
      </c>
      <c r="F221" s="228">
        <v>2350</v>
      </c>
      <c r="G221" s="228">
        <v>2970</v>
      </c>
      <c r="H221" s="228">
        <v>3770</v>
      </c>
      <c r="I221" s="228">
        <v>4190</v>
      </c>
    </row>
    <row r="222" spans="2:9">
      <c r="B222" s="227">
        <v>90639</v>
      </c>
      <c r="C222" s="227" t="s">
        <v>314</v>
      </c>
      <c r="D222" s="227" t="s">
        <v>315</v>
      </c>
      <c r="E222" s="228">
        <v>2100</v>
      </c>
      <c r="F222" s="228">
        <v>2350</v>
      </c>
      <c r="G222" s="228">
        <v>2970</v>
      </c>
      <c r="H222" s="228">
        <v>3770</v>
      </c>
      <c r="I222" s="228">
        <v>4190</v>
      </c>
    </row>
    <row r="223" spans="2:9">
      <c r="B223" s="227">
        <v>90640</v>
      </c>
      <c r="C223" s="227" t="s">
        <v>314</v>
      </c>
      <c r="D223" s="227" t="s">
        <v>315</v>
      </c>
      <c r="E223" s="228">
        <v>1650</v>
      </c>
      <c r="F223" s="228">
        <v>1860</v>
      </c>
      <c r="G223" s="228">
        <v>2340</v>
      </c>
      <c r="H223" s="228">
        <v>2970</v>
      </c>
      <c r="I223" s="228">
        <v>3300</v>
      </c>
    </row>
    <row r="224" spans="2:9">
      <c r="B224" s="227">
        <v>90650</v>
      </c>
      <c r="C224" s="227" t="s">
        <v>314</v>
      </c>
      <c r="D224" s="227" t="s">
        <v>315</v>
      </c>
      <c r="E224" s="228">
        <v>1730</v>
      </c>
      <c r="F224" s="228">
        <v>1940</v>
      </c>
      <c r="G224" s="228">
        <v>2450</v>
      </c>
      <c r="H224" s="228">
        <v>3110</v>
      </c>
      <c r="I224" s="228">
        <v>3450</v>
      </c>
    </row>
    <row r="225" spans="2:9">
      <c r="B225" s="227">
        <v>90651</v>
      </c>
      <c r="C225" s="227" t="s">
        <v>314</v>
      </c>
      <c r="D225" s="227" t="s">
        <v>315</v>
      </c>
      <c r="E225" s="228">
        <v>1860</v>
      </c>
      <c r="F225" s="228">
        <v>2090</v>
      </c>
      <c r="G225" s="228">
        <v>2630</v>
      </c>
      <c r="H225" s="228">
        <v>3340</v>
      </c>
      <c r="I225" s="228">
        <v>3710</v>
      </c>
    </row>
    <row r="226" spans="2:9">
      <c r="B226" s="227">
        <v>90652</v>
      </c>
      <c r="C226" s="227" t="s">
        <v>314</v>
      </c>
      <c r="D226" s="227" t="s">
        <v>315</v>
      </c>
      <c r="E226" s="228">
        <v>1860</v>
      </c>
      <c r="F226" s="228">
        <v>2090</v>
      </c>
      <c r="G226" s="228">
        <v>2630</v>
      </c>
      <c r="H226" s="228">
        <v>3340</v>
      </c>
      <c r="I226" s="228">
        <v>3710</v>
      </c>
    </row>
    <row r="227" spans="2:9">
      <c r="B227" s="227">
        <v>90660</v>
      </c>
      <c r="C227" s="227" t="s">
        <v>314</v>
      </c>
      <c r="D227" s="227" t="s">
        <v>315</v>
      </c>
      <c r="E227" s="228">
        <v>1770</v>
      </c>
      <c r="F227" s="228">
        <v>1980</v>
      </c>
      <c r="G227" s="228">
        <v>2500</v>
      </c>
      <c r="H227" s="228">
        <v>3180</v>
      </c>
      <c r="I227" s="228">
        <v>3520</v>
      </c>
    </row>
    <row r="228" spans="2:9">
      <c r="B228" s="227">
        <v>90661</v>
      </c>
      <c r="C228" s="227" t="s">
        <v>314</v>
      </c>
      <c r="D228" s="227" t="s">
        <v>315</v>
      </c>
      <c r="E228" s="228">
        <v>1860</v>
      </c>
      <c r="F228" s="228">
        <v>2090</v>
      </c>
      <c r="G228" s="228">
        <v>2630</v>
      </c>
      <c r="H228" s="228">
        <v>3340</v>
      </c>
      <c r="I228" s="228">
        <v>3710</v>
      </c>
    </row>
    <row r="229" spans="2:9">
      <c r="B229" s="227">
        <v>90662</v>
      </c>
      <c r="C229" s="227" t="s">
        <v>314</v>
      </c>
      <c r="D229" s="227" t="s">
        <v>315</v>
      </c>
      <c r="E229" s="228">
        <v>1860</v>
      </c>
      <c r="F229" s="228">
        <v>2090</v>
      </c>
      <c r="G229" s="228">
        <v>2630</v>
      </c>
      <c r="H229" s="228">
        <v>3340</v>
      </c>
      <c r="I229" s="228">
        <v>3710</v>
      </c>
    </row>
    <row r="230" spans="2:9">
      <c r="B230" s="227">
        <v>90670</v>
      </c>
      <c r="C230" s="227" t="s">
        <v>314</v>
      </c>
      <c r="D230" s="227" t="s">
        <v>315</v>
      </c>
      <c r="E230" s="228">
        <v>1870</v>
      </c>
      <c r="F230" s="228">
        <v>2090</v>
      </c>
      <c r="G230" s="228">
        <v>2640</v>
      </c>
      <c r="H230" s="228">
        <v>3350</v>
      </c>
      <c r="I230" s="228">
        <v>3720</v>
      </c>
    </row>
    <row r="231" spans="2:9">
      <c r="B231" s="227">
        <v>90671</v>
      </c>
      <c r="C231" s="227" t="s">
        <v>314</v>
      </c>
      <c r="D231" s="227" t="s">
        <v>315</v>
      </c>
      <c r="E231" s="228">
        <v>1860</v>
      </c>
      <c r="F231" s="228">
        <v>2090</v>
      </c>
      <c r="G231" s="228">
        <v>2630</v>
      </c>
      <c r="H231" s="228">
        <v>3340</v>
      </c>
      <c r="I231" s="228">
        <v>3710</v>
      </c>
    </row>
    <row r="232" spans="2:9">
      <c r="B232" s="227">
        <v>90680</v>
      </c>
      <c r="C232" s="227" t="s">
        <v>318</v>
      </c>
      <c r="D232" s="227" t="s">
        <v>319</v>
      </c>
      <c r="E232" s="228">
        <v>1980</v>
      </c>
      <c r="F232" s="228">
        <v>2110</v>
      </c>
      <c r="G232" s="228">
        <v>2510</v>
      </c>
      <c r="H232" s="228">
        <v>3400</v>
      </c>
      <c r="I232" s="228">
        <v>4030</v>
      </c>
    </row>
    <row r="233" spans="2:9">
      <c r="B233" s="227">
        <v>90701</v>
      </c>
      <c r="C233" s="227" t="s">
        <v>314</v>
      </c>
      <c r="D233" s="227" t="s">
        <v>315</v>
      </c>
      <c r="E233" s="228">
        <v>2100</v>
      </c>
      <c r="F233" s="228">
        <v>2350</v>
      </c>
      <c r="G233" s="228">
        <v>2970</v>
      </c>
      <c r="H233" s="228">
        <v>3770</v>
      </c>
      <c r="I233" s="228">
        <v>4180</v>
      </c>
    </row>
    <row r="234" spans="2:9">
      <c r="B234" s="227">
        <v>90702</v>
      </c>
      <c r="C234" s="227" t="s">
        <v>314</v>
      </c>
      <c r="D234" s="227" t="s">
        <v>315</v>
      </c>
      <c r="E234" s="228">
        <v>1860</v>
      </c>
      <c r="F234" s="228">
        <v>2090</v>
      </c>
      <c r="G234" s="228">
        <v>2630</v>
      </c>
      <c r="H234" s="228">
        <v>3340</v>
      </c>
      <c r="I234" s="228">
        <v>3710</v>
      </c>
    </row>
    <row r="235" spans="2:9">
      <c r="B235" s="227">
        <v>90703</v>
      </c>
      <c r="C235" s="227" t="s">
        <v>314</v>
      </c>
      <c r="D235" s="227" t="s">
        <v>315</v>
      </c>
      <c r="E235" s="228">
        <v>2790</v>
      </c>
      <c r="F235" s="228">
        <v>3120</v>
      </c>
      <c r="G235" s="228">
        <v>3940</v>
      </c>
      <c r="H235" s="228">
        <v>5010</v>
      </c>
      <c r="I235" s="228">
        <v>5550</v>
      </c>
    </row>
    <row r="236" spans="2:9">
      <c r="B236" s="227">
        <v>90704</v>
      </c>
      <c r="C236" s="227" t="s">
        <v>314</v>
      </c>
      <c r="D236" s="227" t="s">
        <v>315</v>
      </c>
      <c r="E236" s="228">
        <v>1880</v>
      </c>
      <c r="F236" s="228">
        <v>2110</v>
      </c>
      <c r="G236" s="228">
        <v>2660</v>
      </c>
      <c r="H236" s="228">
        <v>3380</v>
      </c>
      <c r="I236" s="228">
        <v>3750</v>
      </c>
    </row>
    <row r="237" spans="2:9">
      <c r="B237" s="227">
        <v>90706</v>
      </c>
      <c r="C237" s="227" t="s">
        <v>314</v>
      </c>
      <c r="D237" s="227" t="s">
        <v>315</v>
      </c>
      <c r="E237" s="228">
        <v>1680</v>
      </c>
      <c r="F237" s="228">
        <v>1890</v>
      </c>
      <c r="G237" s="228">
        <v>2380</v>
      </c>
      <c r="H237" s="228">
        <v>3020</v>
      </c>
      <c r="I237" s="228">
        <v>3350</v>
      </c>
    </row>
    <row r="238" spans="2:9">
      <c r="B238" s="227">
        <v>90707</v>
      </c>
      <c r="C238" s="227" t="s">
        <v>314</v>
      </c>
      <c r="D238" s="227" t="s">
        <v>315</v>
      </c>
      <c r="E238" s="228">
        <v>1860</v>
      </c>
      <c r="F238" s="228">
        <v>2090</v>
      </c>
      <c r="G238" s="228">
        <v>2630</v>
      </c>
      <c r="H238" s="228">
        <v>3340</v>
      </c>
      <c r="I238" s="228">
        <v>3710</v>
      </c>
    </row>
    <row r="239" spans="2:9">
      <c r="B239" s="227">
        <v>90710</v>
      </c>
      <c r="C239" s="227" t="s">
        <v>314</v>
      </c>
      <c r="D239" s="227" t="s">
        <v>315</v>
      </c>
      <c r="E239" s="228">
        <v>1600</v>
      </c>
      <c r="F239" s="228">
        <v>1810</v>
      </c>
      <c r="G239" s="228">
        <v>2290</v>
      </c>
      <c r="H239" s="228">
        <v>2940</v>
      </c>
      <c r="I239" s="228">
        <v>3240</v>
      </c>
    </row>
    <row r="240" spans="2:9">
      <c r="B240" s="227">
        <v>90711</v>
      </c>
      <c r="C240" s="227" t="s">
        <v>314</v>
      </c>
      <c r="D240" s="227" t="s">
        <v>315</v>
      </c>
      <c r="E240" s="228">
        <v>1860</v>
      </c>
      <c r="F240" s="228">
        <v>2090</v>
      </c>
      <c r="G240" s="228">
        <v>2630</v>
      </c>
      <c r="H240" s="228">
        <v>3340</v>
      </c>
      <c r="I240" s="228">
        <v>3710</v>
      </c>
    </row>
    <row r="241" spans="2:9">
      <c r="B241" s="227">
        <v>90712</v>
      </c>
      <c r="C241" s="227" t="s">
        <v>314</v>
      </c>
      <c r="D241" s="227" t="s">
        <v>315</v>
      </c>
      <c r="E241" s="228">
        <v>2380</v>
      </c>
      <c r="F241" s="228">
        <v>2670</v>
      </c>
      <c r="G241" s="228">
        <v>3370</v>
      </c>
      <c r="H241" s="228">
        <v>4280</v>
      </c>
      <c r="I241" s="228">
        <v>4750</v>
      </c>
    </row>
    <row r="242" spans="2:9">
      <c r="B242" s="227">
        <v>90713</v>
      </c>
      <c r="C242" s="227" t="s">
        <v>314</v>
      </c>
      <c r="D242" s="227" t="s">
        <v>315</v>
      </c>
      <c r="E242" s="228">
        <v>2470</v>
      </c>
      <c r="F242" s="228">
        <v>2780</v>
      </c>
      <c r="G242" s="228">
        <v>3500</v>
      </c>
      <c r="H242" s="228">
        <v>4450</v>
      </c>
      <c r="I242" s="228">
        <v>4930</v>
      </c>
    </row>
    <row r="243" spans="2:9">
      <c r="B243" s="227">
        <v>90714</v>
      </c>
      <c r="C243" s="227" t="s">
        <v>314</v>
      </c>
      <c r="D243" s="227" t="s">
        <v>315</v>
      </c>
      <c r="E243" s="228">
        <v>1860</v>
      </c>
      <c r="F243" s="228">
        <v>2090</v>
      </c>
      <c r="G243" s="228">
        <v>2630</v>
      </c>
      <c r="H243" s="228">
        <v>3340</v>
      </c>
      <c r="I243" s="228">
        <v>3710</v>
      </c>
    </row>
    <row r="244" spans="2:9">
      <c r="B244" s="227">
        <v>90715</v>
      </c>
      <c r="C244" s="227" t="s">
        <v>314</v>
      </c>
      <c r="D244" s="227" t="s">
        <v>315</v>
      </c>
      <c r="E244" s="228">
        <v>2070</v>
      </c>
      <c r="F244" s="228">
        <v>2320</v>
      </c>
      <c r="G244" s="228">
        <v>2930</v>
      </c>
      <c r="H244" s="228">
        <v>3720</v>
      </c>
      <c r="I244" s="228">
        <v>4130</v>
      </c>
    </row>
    <row r="245" spans="2:9">
      <c r="B245" s="227">
        <v>90716</v>
      </c>
      <c r="C245" s="227" t="s">
        <v>314</v>
      </c>
      <c r="D245" s="227" t="s">
        <v>315</v>
      </c>
      <c r="E245" s="228">
        <v>1800</v>
      </c>
      <c r="F245" s="228">
        <v>2020</v>
      </c>
      <c r="G245" s="228">
        <v>2550</v>
      </c>
      <c r="H245" s="228">
        <v>3240</v>
      </c>
      <c r="I245" s="228">
        <v>3590</v>
      </c>
    </row>
    <row r="246" spans="2:9">
      <c r="B246" s="227">
        <v>90717</v>
      </c>
      <c r="C246" s="227" t="s">
        <v>314</v>
      </c>
      <c r="D246" s="227" t="s">
        <v>315</v>
      </c>
      <c r="E246" s="228">
        <v>1780</v>
      </c>
      <c r="F246" s="228">
        <v>2000</v>
      </c>
      <c r="G246" s="228">
        <v>2520</v>
      </c>
      <c r="H246" s="228">
        <v>3200</v>
      </c>
      <c r="I246" s="228">
        <v>3550</v>
      </c>
    </row>
    <row r="247" spans="2:9">
      <c r="B247" s="227">
        <v>90720</v>
      </c>
      <c r="C247" s="227" t="s">
        <v>318</v>
      </c>
      <c r="D247" s="227" t="s">
        <v>319</v>
      </c>
      <c r="E247" s="228">
        <v>2200</v>
      </c>
      <c r="F247" s="228">
        <v>2300</v>
      </c>
      <c r="G247" s="228">
        <v>2720</v>
      </c>
      <c r="H247" s="228">
        <v>3680</v>
      </c>
      <c r="I247" s="228">
        <v>4400</v>
      </c>
    </row>
    <row r="248" spans="2:9">
      <c r="B248" s="227">
        <v>90721</v>
      </c>
      <c r="C248" s="227" t="s">
        <v>318</v>
      </c>
      <c r="D248" s="227" t="s">
        <v>319</v>
      </c>
      <c r="E248" s="228">
        <v>2350</v>
      </c>
      <c r="F248" s="228">
        <v>2450</v>
      </c>
      <c r="G248" s="228">
        <v>2900</v>
      </c>
      <c r="H248" s="228">
        <v>3920</v>
      </c>
      <c r="I248" s="228">
        <v>4690</v>
      </c>
    </row>
    <row r="249" spans="2:9">
      <c r="B249" s="227">
        <v>90723</v>
      </c>
      <c r="C249" s="227" t="s">
        <v>314</v>
      </c>
      <c r="D249" s="227" t="s">
        <v>315</v>
      </c>
      <c r="E249" s="228">
        <v>1630</v>
      </c>
      <c r="F249" s="228">
        <v>1820</v>
      </c>
      <c r="G249" s="228">
        <v>2300</v>
      </c>
      <c r="H249" s="228">
        <v>2940</v>
      </c>
      <c r="I249" s="228">
        <v>3240</v>
      </c>
    </row>
    <row r="250" spans="2:9">
      <c r="B250" s="227">
        <v>90731</v>
      </c>
      <c r="C250" s="227" t="s">
        <v>314</v>
      </c>
      <c r="D250" s="227" t="s">
        <v>315</v>
      </c>
      <c r="E250" s="228">
        <v>1690</v>
      </c>
      <c r="F250" s="228">
        <v>1890</v>
      </c>
      <c r="G250" s="228">
        <v>2390</v>
      </c>
      <c r="H250" s="228">
        <v>3040</v>
      </c>
      <c r="I250" s="228">
        <v>3370</v>
      </c>
    </row>
    <row r="251" spans="2:9">
      <c r="B251" s="227">
        <v>90732</v>
      </c>
      <c r="C251" s="227" t="s">
        <v>314</v>
      </c>
      <c r="D251" s="227" t="s">
        <v>315</v>
      </c>
      <c r="E251" s="228">
        <v>2550</v>
      </c>
      <c r="F251" s="228">
        <v>2860</v>
      </c>
      <c r="G251" s="228">
        <v>3610</v>
      </c>
      <c r="H251" s="228">
        <v>4590</v>
      </c>
      <c r="I251" s="228">
        <v>5090</v>
      </c>
    </row>
    <row r="252" spans="2:9">
      <c r="B252" s="227">
        <v>90733</v>
      </c>
      <c r="C252" s="227" t="s">
        <v>314</v>
      </c>
      <c r="D252" s="227" t="s">
        <v>315</v>
      </c>
      <c r="E252" s="228">
        <v>1860</v>
      </c>
      <c r="F252" s="228">
        <v>2090</v>
      </c>
      <c r="G252" s="228">
        <v>2630</v>
      </c>
      <c r="H252" s="228">
        <v>3340</v>
      </c>
      <c r="I252" s="228">
        <v>3710</v>
      </c>
    </row>
    <row r="253" spans="2:9">
      <c r="B253" s="227">
        <v>90734</v>
      </c>
      <c r="C253" s="227" t="s">
        <v>314</v>
      </c>
      <c r="D253" s="227" t="s">
        <v>315</v>
      </c>
      <c r="E253" s="228">
        <v>1860</v>
      </c>
      <c r="F253" s="228">
        <v>2090</v>
      </c>
      <c r="G253" s="228">
        <v>2630</v>
      </c>
      <c r="H253" s="228">
        <v>3340</v>
      </c>
      <c r="I253" s="228">
        <v>3710</v>
      </c>
    </row>
    <row r="254" spans="2:9">
      <c r="B254" s="227">
        <v>90740</v>
      </c>
      <c r="C254" s="227" t="s">
        <v>318</v>
      </c>
      <c r="D254" s="227" t="s">
        <v>319</v>
      </c>
      <c r="E254" s="228">
        <v>2370</v>
      </c>
      <c r="F254" s="228">
        <v>2480</v>
      </c>
      <c r="G254" s="228">
        <v>2930</v>
      </c>
      <c r="H254" s="228">
        <v>3960</v>
      </c>
      <c r="I254" s="228">
        <v>4740</v>
      </c>
    </row>
    <row r="255" spans="2:9">
      <c r="B255" s="227">
        <v>90742</v>
      </c>
      <c r="C255" s="227" t="s">
        <v>318</v>
      </c>
      <c r="D255" s="227" t="s">
        <v>319</v>
      </c>
      <c r="E255" s="228">
        <v>2200</v>
      </c>
      <c r="F255" s="228">
        <v>2300</v>
      </c>
      <c r="G255" s="228">
        <v>2720</v>
      </c>
      <c r="H255" s="228">
        <v>3680</v>
      </c>
      <c r="I255" s="228">
        <v>4400</v>
      </c>
    </row>
    <row r="256" spans="2:9">
      <c r="B256" s="227">
        <v>90743</v>
      </c>
      <c r="C256" s="227" t="s">
        <v>318</v>
      </c>
      <c r="D256" s="227" t="s">
        <v>319</v>
      </c>
      <c r="E256" s="228">
        <v>2320</v>
      </c>
      <c r="F256" s="228">
        <v>2430</v>
      </c>
      <c r="G256" s="228">
        <v>2870</v>
      </c>
      <c r="H256" s="228">
        <v>3880</v>
      </c>
      <c r="I256" s="228">
        <v>4650</v>
      </c>
    </row>
    <row r="257" spans="2:9">
      <c r="B257" s="227">
        <v>90744</v>
      </c>
      <c r="C257" s="227" t="s">
        <v>314</v>
      </c>
      <c r="D257" s="227" t="s">
        <v>315</v>
      </c>
      <c r="E257" s="228">
        <v>1600</v>
      </c>
      <c r="F257" s="228">
        <v>1810</v>
      </c>
      <c r="G257" s="228">
        <v>2290</v>
      </c>
      <c r="H257" s="228">
        <v>2940</v>
      </c>
      <c r="I257" s="228">
        <v>3240</v>
      </c>
    </row>
    <row r="258" spans="2:9">
      <c r="B258" s="227">
        <v>90745</v>
      </c>
      <c r="C258" s="227" t="s">
        <v>314</v>
      </c>
      <c r="D258" s="227" t="s">
        <v>315</v>
      </c>
      <c r="E258" s="228">
        <v>1810</v>
      </c>
      <c r="F258" s="228">
        <v>2030</v>
      </c>
      <c r="G258" s="228">
        <v>2560</v>
      </c>
      <c r="H258" s="228">
        <v>3250</v>
      </c>
      <c r="I258" s="228">
        <v>3610</v>
      </c>
    </row>
    <row r="259" spans="2:9">
      <c r="B259" s="227">
        <v>90746</v>
      </c>
      <c r="C259" s="227" t="s">
        <v>314</v>
      </c>
      <c r="D259" s="227" t="s">
        <v>315</v>
      </c>
      <c r="E259" s="228">
        <v>2590</v>
      </c>
      <c r="F259" s="228">
        <v>2900</v>
      </c>
      <c r="G259" s="228">
        <v>3660</v>
      </c>
      <c r="H259" s="228">
        <v>4650</v>
      </c>
      <c r="I259" s="228">
        <v>5160</v>
      </c>
    </row>
    <row r="260" spans="2:9">
      <c r="B260" s="227">
        <v>90747</v>
      </c>
      <c r="C260" s="227" t="s">
        <v>314</v>
      </c>
      <c r="D260" s="227" t="s">
        <v>315</v>
      </c>
      <c r="E260" s="228">
        <v>2590</v>
      </c>
      <c r="F260" s="228">
        <v>2900</v>
      </c>
      <c r="G260" s="228">
        <v>3660</v>
      </c>
      <c r="H260" s="228">
        <v>4650</v>
      </c>
      <c r="I260" s="228">
        <v>5160</v>
      </c>
    </row>
    <row r="261" spans="2:9">
      <c r="B261" s="227">
        <v>90748</v>
      </c>
      <c r="C261" s="227" t="s">
        <v>314</v>
      </c>
      <c r="D261" s="227" t="s">
        <v>315</v>
      </c>
      <c r="E261" s="228">
        <v>1860</v>
      </c>
      <c r="F261" s="228">
        <v>2090</v>
      </c>
      <c r="G261" s="228">
        <v>2630</v>
      </c>
      <c r="H261" s="228">
        <v>3340</v>
      </c>
      <c r="I261" s="228">
        <v>3710</v>
      </c>
    </row>
    <row r="262" spans="2:9">
      <c r="B262" s="227">
        <v>90749</v>
      </c>
      <c r="C262" s="227" t="s">
        <v>314</v>
      </c>
      <c r="D262" s="227" t="s">
        <v>315</v>
      </c>
      <c r="E262" s="228">
        <v>1860</v>
      </c>
      <c r="F262" s="228">
        <v>2090</v>
      </c>
      <c r="G262" s="228">
        <v>2630</v>
      </c>
      <c r="H262" s="228">
        <v>3340</v>
      </c>
      <c r="I262" s="228">
        <v>3710</v>
      </c>
    </row>
    <row r="263" spans="2:9">
      <c r="B263" s="227">
        <v>90755</v>
      </c>
      <c r="C263" s="227" t="s">
        <v>314</v>
      </c>
      <c r="D263" s="227" t="s">
        <v>315</v>
      </c>
      <c r="E263" s="228">
        <v>1840</v>
      </c>
      <c r="F263" s="228">
        <v>2060</v>
      </c>
      <c r="G263" s="228">
        <v>2600</v>
      </c>
      <c r="H263" s="228">
        <v>3300</v>
      </c>
      <c r="I263" s="228">
        <v>3660</v>
      </c>
    </row>
    <row r="264" spans="2:9">
      <c r="B264" s="227">
        <v>90801</v>
      </c>
      <c r="C264" s="227" t="s">
        <v>314</v>
      </c>
      <c r="D264" s="227" t="s">
        <v>315</v>
      </c>
      <c r="E264" s="228">
        <v>1860</v>
      </c>
      <c r="F264" s="228">
        <v>2090</v>
      </c>
      <c r="G264" s="228">
        <v>2630</v>
      </c>
      <c r="H264" s="228">
        <v>3340</v>
      </c>
      <c r="I264" s="228">
        <v>3710</v>
      </c>
    </row>
    <row r="265" spans="2:9">
      <c r="B265" s="227">
        <v>90802</v>
      </c>
      <c r="C265" s="227" t="s">
        <v>314</v>
      </c>
      <c r="D265" s="227" t="s">
        <v>315</v>
      </c>
      <c r="E265" s="228">
        <v>1890</v>
      </c>
      <c r="F265" s="228">
        <v>2120</v>
      </c>
      <c r="G265" s="228">
        <v>2680</v>
      </c>
      <c r="H265" s="228">
        <v>3410</v>
      </c>
      <c r="I265" s="228">
        <v>3780</v>
      </c>
    </row>
    <row r="266" spans="2:9">
      <c r="B266" s="227">
        <v>90803</v>
      </c>
      <c r="C266" s="227" t="s">
        <v>314</v>
      </c>
      <c r="D266" s="227" t="s">
        <v>315</v>
      </c>
      <c r="E266" s="228">
        <v>2360</v>
      </c>
      <c r="F266" s="228">
        <v>2650</v>
      </c>
      <c r="G266" s="228">
        <v>3340</v>
      </c>
      <c r="H266" s="228">
        <v>4240</v>
      </c>
      <c r="I266" s="228">
        <v>4710</v>
      </c>
    </row>
    <row r="267" spans="2:9">
      <c r="B267" s="227">
        <v>90804</v>
      </c>
      <c r="C267" s="227" t="s">
        <v>314</v>
      </c>
      <c r="D267" s="227" t="s">
        <v>315</v>
      </c>
      <c r="E267" s="228">
        <v>1700</v>
      </c>
      <c r="F267" s="228">
        <v>1900</v>
      </c>
      <c r="G267" s="228">
        <v>2400</v>
      </c>
      <c r="H267" s="228">
        <v>3050</v>
      </c>
      <c r="I267" s="228">
        <v>3380</v>
      </c>
    </row>
    <row r="268" spans="2:9">
      <c r="B268" s="227">
        <v>90805</v>
      </c>
      <c r="C268" s="227" t="s">
        <v>314</v>
      </c>
      <c r="D268" s="227" t="s">
        <v>315</v>
      </c>
      <c r="E268" s="228">
        <v>1600</v>
      </c>
      <c r="F268" s="228">
        <v>1810</v>
      </c>
      <c r="G268" s="228">
        <v>2290</v>
      </c>
      <c r="H268" s="228">
        <v>2940</v>
      </c>
      <c r="I268" s="228">
        <v>3240</v>
      </c>
    </row>
    <row r="269" spans="2:9">
      <c r="B269" s="227">
        <v>90806</v>
      </c>
      <c r="C269" s="227" t="s">
        <v>314</v>
      </c>
      <c r="D269" s="227" t="s">
        <v>315</v>
      </c>
      <c r="E269" s="228">
        <v>1600</v>
      </c>
      <c r="F269" s="228">
        <v>1810</v>
      </c>
      <c r="G269" s="228">
        <v>2290</v>
      </c>
      <c r="H269" s="228">
        <v>2940</v>
      </c>
      <c r="I269" s="228">
        <v>3240</v>
      </c>
    </row>
    <row r="270" spans="2:9">
      <c r="B270" s="227">
        <v>90807</v>
      </c>
      <c r="C270" s="227" t="s">
        <v>314</v>
      </c>
      <c r="D270" s="227" t="s">
        <v>315</v>
      </c>
      <c r="E270" s="228">
        <v>1880</v>
      </c>
      <c r="F270" s="228">
        <v>2110</v>
      </c>
      <c r="G270" s="228">
        <v>2660</v>
      </c>
      <c r="H270" s="228">
        <v>3380</v>
      </c>
      <c r="I270" s="228">
        <v>3750</v>
      </c>
    </row>
    <row r="271" spans="2:9">
      <c r="B271" s="227">
        <v>90808</v>
      </c>
      <c r="C271" s="227" t="s">
        <v>314</v>
      </c>
      <c r="D271" s="227" t="s">
        <v>315</v>
      </c>
      <c r="E271" s="228">
        <v>2230</v>
      </c>
      <c r="F271" s="228">
        <v>2500</v>
      </c>
      <c r="G271" s="228">
        <v>3150</v>
      </c>
      <c r="H271" s="228">
        <v>4000</v>
      </c>
      <c r="I271" s="228">
        <v>4440</v>
      </c>
    </row>
    <row r="272" spans="2:9">
      <c r="B272" s="227">
        <v>90808</v>
      </c>
      <c r="C272" s="227" t="s">
        <v>318</v>
      </c>
      <c r="D272" s="227" t="s">
        <v>319</v>
      </c>
      <c r="E272" s="228">
        <v>2230</v>
      </c>
      <c r="F272" s="228">
        <v>2500</v>
      </c>
      <c r="G272" s="228">
        <v>3150</v>
      </c>
      <c r="H272" s="228">
        <v>4000</v>
      </c>
      <c r="I272" s="228">
        <v>4440</v>
      </c>
    </row>
    <row r="273" spans="2:9">
      <c r="B273" s="227">
        <v>90809</v>
      </c>
      <c r="C273" s="227" t="s">
        <v>314</v>
      </c>
      <c r="D273" s="227" t="s">
        <v>315</v>
      </c>
      <c r="E273" s="228">
        <v>1860</v>
      </c>
      <c r="F273" s="228">
        <v>2090</v>
      </c>
      <c r="G273" s="228">
        <v>2630</v>
      </c>
      <c r="H273" s="228">
        <v>3340</v>
      </c>
      <c r="I273" s="228">
        <v>3710</v>
      </c>
    </row>
    <row r="274" spans="2:9">
      <c r="B274" s="227">
        <v>90810</v>
      </c>
      <c r="C274" s="227" t="s">
        <v>314</v>
      </c>
      <c r="D274" s="227" t="s">
        <v>315</v>
      </c>
      <c r="E274" s="228">
        <v>1600</v>
      </c>
      <c r="F274" s="228">
        <v>1810</v>
      </c>
      <c r="G274" s="228">
        <v>2290</v>
      </c>
      <c r="H274" s="228">
        <v>2940</v>
      </c>
      <c r="I274" s="228">
        <v>3240</v>
      </c>
    </row>
    <row r="275" spans="2:9">
      <c r="B275" s="227">
        <v>90813</v>
      </c>
      <c r="C275" s="227" t="s">
        <v>314</v>
      </c>
      <c r="D275" s="227" t="s">
        <v>315</v>
      </c>
      <c r="E275" s="228">
        <v>1600</v>
      </c>
      <c r="F275" s="228">
        <v>1810</v>
      </c>
      <c r="G275" s="228">
        <v>2290</v>
      </c>
      <c r="H275" s="228">
        <v>2940</v>
      </c>
      <c r="I275" s="228">
        <v>3240</v>
      </c>
    </row>
    <row r="276" spans="2:9">
      <c r="B276" s="227">
        <v>90814</v>
      </c>
      <c r="C276" s="227" t="s">
        <v>314</v>
      </c>
      <c r="D276" s="227" t="s">
        <v>315</v>
      </c>
      <c r="E276" s="228">
        <v>1940</v>
      </c>
      <c r="F276" s="228">
        <v>2170</v>
      </c>
      <c r="G276" s="228">
        <v>2740</v>
      </c>
      <c r="H276" s="228">
        <v>3480</v>
      </c>
      <c r="I276" s="228">
        <v>3860</v>
      </c>
    </row>
    <row r="277" spans="2:9">
      <c r="B277" s="227">
        <v>90815</v>
      </c>
      <c r="C277" s="227" t="s">
        <v>314</v>
      </c>
      <c r="D277" s="227" t="s">
        <v>315</v>
      </c>
      <c r="E277" s="228">
        <v>2100</v>
      </c>
      <c r="F277" s="228">
        <v>2350</v>
      </c>
      <c r="G277" s="228">
        <v>2970</v>
      </c>
      <c r="H277" s="228">
        <v>3770</v>
      </c>
      <c r="I277" s="228">
        <v>4180</v>
      </c>
    </row>
    <row r="278" spans="2:9">
      <c r="B278" s="227">
        <v>90815</v>
      </c>
      <c r="C278" s="227" t="s">
        <v>318</v>
      </c>
      <c r="D278" s="227" t="s">
        <v>319</v>
      </c>
      <c r="E278" s="228">
        <v>2100</v>
      </c>
      <c r="F278" s="228">
        <v>2350</v>
      </c>
      <c r="G278" s="228">
        <v>2970</v>
      </c>
      <c r="H278" s="228">
        <v>3770</v>
      </c>
      <c r="I278" s="228">
        <v>4180</v>
      </c>
    </row>
    <row r="279" spans="2:9">
      <c r="B279" s="227">
        <v>90822</v>
      </c>
      <c r="C279" s="227" t="s">
        <v>314</v>
      </c>
      <c r="D279" s="227" t="s">
        <v>315</v>
      </c>
      <c r="E279" s="228">
        <v>2090</v>
      </c>
      <c r="F279" s="228">
        <v>2340</v>
      </c>
      <c r="G279" s="228">
        <v>2950</v>
      </c>
      <c r="H279" s="228">
        <v>3750</v>
      </c>
      <c r="I279" s="228">
        <v>4160</v>
      </c>
    </row>
    <row r="280" spans="2:9">
      <c r="B280" s="227">
        <v>90831</v>
      </c>
      <c r="C280" s="227" t="s">
        <v>314</v>
      </c>
      <c r="D280" s="227" t="s">
        <v>315</v>
      </c>
      <c r="E280" s="228">
        <v>1860</v>
      </c>
      <c r="F280" s="228">
        <v>2090</v>
      </c>
      <c r="G280" s="228">
        <v>2630</v>
      </c>
      <c r="H280" s="228">
        <v>3340</v>
      </c>
      <c r="I280" s="228">
        <v>3710</v>
      </c>
    </row>
    <row r="281" spans="2:9">
      <c r="B281" s="227">
        <v>90832</v>
      </c>
      <c r="C281" s="227" t="s">
        <v>314</v>
      </c>
      <c r="D281" s="227" t="s">
        <v>315</v>
      </c>
      <c r="E281" s="228">
        <v>1860</v>
      </c>
      <c r="F281" s="228">
        <v>2090</v>
      </c>
      <c r="G281" s="228">
        <v>2630</v>
      </c>
      <c r="H281" s="228">
        <v>3340</v>
      </c>
      <c r="I281" s="228">
        <v>3710</v>
      </c>
    </row>
    <row r="282" spans="2:9">
      <c r="B282" s="227">
        <v>90833</v>
      </c>
      <c r="C282" s="227" t="s">
        <v>314</v>
      </c>
      <c r="D282" s="227" t="s">
        <v>315</v>
      </c>
      <c r="E282" s="228">
        <v>1860</v>
      </c>
      <c r="F282" s="228">
        <v>2090</v>
      </c>
      <c r="G282" s="228">
        <v>2630</v>
      </c>
      <c r="H282" s="228">
        <v>3340</v>
      </c>
      <c r="I282" s="228">
        <v>3710</v>
      </c>
    </row>
    <row r="283" spans="2:9">
      <c r="B283" s="227">
        <v>90840</v>
      </c>
      <c r="C283" s="227" t="s">
        <v>314</v>
      </c>
      <c r="D283" s="227" t="s">
        <v>315</v>
      </c>
      <c r="E283" s="228">
        <v>1860</v>
      </c>
      <c r="F283" s="228">
        <v>2090</v>
      </c>
      <c r="G283" s="228">
        <v>2630</v>
      </c>
      <c r="H283" s="228">
        <v>3340</v>
      </c>
      <c r="I283" s="228">
        <v>3710</v>
      </c>
    </row>
    <row r="284" spans="2:9">
      <c r="B284" s="227">
        <v>90853</v>
      </c>
      <c r="C284" s="227" t="s">
        <v>314</v>
      </c>
      <c r="D284" s="227" t="s">
        <v>315</v>
      </c>
      <c r="E284" s="228">
        <v>1860</v>
      </c>
      <c r="F284" s="228">
        <v>2090</v>
      </c>
      <c r="G284" s="228">
        <v>2630</v>
      </c>
      <c r="H284" s="228">
        <v>3340</v>
      </c>
      <c r="I284" s="228">
        <v>3710</v>
      </c>
    </row>
    <row r="285" spans="2:9">
      <c r="B285" s="227">
        <v>91001</v>
      </c>
      <c r="C285" s="227" t="s">
        <v>314</v>
      </c>
      <c r="D285" s="227" t="s">
        <v>315</v>
      </c>
      <c r="E285" s="228">
        <v>2110</v>
      </c>
      <c r="F285" s="228">
        <v>2360</v>
      </c>
      <c r="G285" s="228">
        <v>2980</v>
      </c>
      <c r="H285" s="228">
        <v>3790</v>
      </c>
      <c r="I285" s="228">
        <v>4200</v>
      </c>
    </row>
    <row r="286" spans="2:9">
      <c r="B286" s="227">
        <v>91003</v>
      </c>
      <c r="C286" s="227" t="s">
        <v>314</v>
      </c>
      <c r="D286" s="227" t="s">
        <v>315</v>
      </c>
      <c r="E286" s="228">
        <v>1860</v>
      </c>
      <c r="F286" s="228">
        <v>2090</v>
      </c>
      <c r="G286" s="228">
        <v>2630</v>
      </c>
      <c r="H286" s="228">
        <v>3340</v>
      </c>
      <c r="I286" s="228">
        <v>3710</v>
      </c>
    </row>
    <row r="287" spans="2:9">
      <c r="B287" s="227">
        <v>91006</v>
      </c>
      <c r="C287" s="227" t="s">
        <v>314</v>
      </c>
      <c r="D287" s="227" t="s">
        <v>315</v>
      </c>
      <c r="E287" s="228">
        <v>1990</v>
      </c>
      <c r="F287" s="228">
        <v>2240</v>
      </c>
      <c r="G287" s="228">
        <v>2820</v>
      </c>
      <c r="H287" s="228">
        <v>3580</v>
      </c>
      <c r="I287" s="228">
        <v>3970</v>
      </c>
    </row>
    <row r="288" spans="2:9">
      <c r="B288" s="227">
        <v>91007</v>
      </c>
      <c r="C288" s="227" t="s">
        <v>314</v>
      </c>
      <c r="D288" s="227" t="s">
        <v>315</v>
      </c>
      <c r="E288" s="228">
        <v>1940</v>
      </c>
      <c r="F288" s="228">
        <v>2180</v>
      </c>
      <c r="G288" s="228">
        <v>2750</v>
      </c>
      <c r="H288" s="228">
        <v>3490</v>
      </c>
      <c r="I288" s="228">
        <v>3870</v>
      </c>
    </row>
    <row r="289" spans="2:9">
      <c r="B289" s="227">
        <v>91008</v>
      </c>
      <c r="C289" s="227" t="s">
        <v>314</v>
      </c>
      <c r="D289" s="227" t="s">
        <v>315</v>
      </c>
      <c r="E289" s="228">
        <v>1980</v>
      </c>
      <c r="F289" s="228">
        <v>2220</v>
      </c>
      <c r="G289" s="228">
        <v>2800</v>
      </c>
      <c r="H289" s="228">
        <v>3560</v>
      </c>
      <c r="I289" s="228">
        <v>3940</v>
      </c>
    </row>
    <row r="290" spans="2:9">
      <c r="B290" s="227">
        <v>91009</v>
      </c>
      <c r="C290" s="227" t="s">
        <v>314</v>
      </c>
      <c r="D290" s="227" t="s">
        <v>315</v>
      </c>
      <c r="E290" s="228">
        <v>1860</v>
      </c>
      <c r="F290" s="228">
        <v>2090</v>
      </c>
      <c r="G290" s="228">
        <v>2630</v>
      </c>
      <c r="H290" s="228">
        <v>3340</v>
      </c>
      <c r="I290" s="228">
        <v>3710</v>
      </c>
    </row>
    <row r="291" spans="2:9">
      <c r="B291" s="227">
        <v>91010</v>
      </c>
      <c r="C291" s="227" t="s">
        <v>314</v>
      </c>
      <c r="D291" s="227" t="s">
        <v>315</v>
      </c>
      <c r="E291" s="228">
        <v>2030</v>
      </c>
      <c r="F291" s="228">
        <v>2280</v>
      </c>
      <c r="G291" s="228">
        <v>2870</v>
      </c>
      <c r="H291" s="228">
        <v>3650</v>
      </c>
      <c r="I291" s="228">
        <v>4040</v>
      </c>
    </row>
    <row r="292" spans="2:9">
      <c r="B292" s="227">
        <v>91011</v>
      </c>
      <c r="C292" s="227" t="s">
        <v>314</v>
      </c>
      <c r="D292" s="227" t="s">
        <v>315</v>
      </c>
      <c r="E292" s="228">
        <v>2790</v>
      </c>
      <c r="F292" s="228">
        <v>3120</v>
      </c>
      <c r="G292" s="228">
        <v>3940</v>
      </c>
      <c r="H292" s="228">
        <v>5010</v>
      </c>
      <c r="I292" s="228">
        <v>5550</v>
      </c>
    </row>
    <row r="293" spans="2:9">
      <c r="B293" s="227">
        <v>91012</v>
      </c>
      <c r="C293" s="227" t="s">
        <v>314</v>
      </c>
      <c r="D293" s="227" t="s">
        <v>315</v>
      </c>
      <c r="E293" s="228">
        <v>1860</v>
      </c>
      <c r="F293" s="228">
        <v>2090</v>
      </c>
      <c r="G293" s="228">
        <v>2630</v>
      </c>
      <c r="H293" s="228">
        <v>3340</v>
      </c>
      <c r="I293" s="228">
        <v>3710</v>
      </c>
    </row>
    <row r="294" spans="2:9">
      <c r="B294" s="227">
        <v>91016</v>
      </c>
      <c r="C294" s="227" t="s">
        <v>314</v>
      </c>
      <c r="D294" s="227" t="s">
        <v>315</v>
      </c>
      <c r="E294" s="228">
        <v>1870</v>
      </c>
      <c r="F294" s="228">
        <v>2090</v>
      </c>
      <c r="G294" s="228">
        <v>2640</v>
      </c>
      <c r="H294" s="228">
        <v>3350</v>
      </c>
      <c r="I294" s="228">
        <v>3720</v>
      </c>
    </row>
    <row r="295" spans="2:9">
      <c r="B295" s="227">
        <v>91017</v>
      </c>
      <c r="C295" s="227" t="s">
        <v>314</v>
      </c>
      <c r="D295" s="227" t="s">
        <v>315</v>
      </c>
      <c r="E295" s="228">
        <v>1860</v>
      </c>
      <c r="F295" s="228">
        <v>2090</v>
      </c>
      <c r="G295" s="228">
        <v>2630</v>
      </c>
      <c r="H295" s="228">
        <v>3340</v>
      </c>
      <c r="I295" s="228">
        <v>3710</v>
      </c>
    </row>
    <row r="296" spans="2:9">
      <c r="B296" s="227">
        <v>91020</v>
      </c>
      <c r="C296" s="227" t="s">
        <v>314</v>
      </c>
      <c r="D296" s="227" t="s">
        <v>315</v>
      </c>
      <c r="E296" s="228">
        <v>2030</v>
      </c>
      <c r="F296" s="228">
        <v>2280</v>
      </c>
      <c r="G296" s="228">
        <v>2870</v>
      </c>
      <c r="H296" s="228">
        <v>3650</v>
      </c>
      <c r="I296" s="228">
        <v>4040</v>
      </c>
    </row>
    <row r="297" spans="2:9">
      <c r="B297" s="227">
        <v>91021</v>
      </c>
      <c r="C297" s="227" t="s">
        <v>314</v>
      </c>
      <c r="D297" s="227" t="s">
        <v>315</v>
      </c>
      <c r="E297" s="228">
        <v>1860</v>
      </c>
      <c r="F297" s="228">
        <v>2090</v>
      </c>
      <c r="G297" s="228">
        <v>2630</v>
      </c>
      <c r="H297" s="228">
        <v>3340</v>
      </c>
      <c r="I297" s="228">
        <v>3710</v>
      </c>
    </row>
    <row r="298" spans="2:9">
      <c r="B298" s="227">
        <v>91023</v>
      </c>
      <c r="C298" s="227" t="s">
        <v>314</v>
      </c>
      <c r="D298" s="227" t="s">
        <v>315</v>
      </c>
      <c r="E298" s="228">
        <v>1860</v>
      </c>
      <c r="F298" s="228">
        <v>2090</v>
      </c>
      <c r="G298" s="228">
        <v>2630</v>
      </c>
      <c r="H298" s="228">
        <v>3340</v>
      </c>
      <c r="I298" s="228">
        <v>3710</v>
      </c>
    </row>
    <row r="299" spans="2:9">
      <c r="B299" s="227">
        <v>91024</v>
      </c>
      <c r="C299" s="227" t="s">
        <v>314</v>
      </c>
      <c r="D299" s="227" t="s">
        <v>315</v>
      </c>
      <c r="E299" s="228">
        <v>2010</v>
      </c>
      <c r="F299" s="228">
        <v>2260</v>
      </c>
      <c r="G299" s="228">
        <v>2850</v>
      </c>
      <c r="H299" s="228">
        <v>3620</v>
      </c>
      <c r="I299" s="228">
        <v>4010</v>
      </c>
    </row>
    <row r="300" spans="2:9">
      <c r="B300" s="227">
        <v>91025</v>
      </c>
      <c r="C300" s="227" t="s">
        <v>314</v>
      </c>
      <c r="D300" s="227" t="s">
        <v>315</v>
      </c>
      <c r="E300" s="228">
        <v>1860</v>
      </c>
      <c r="F300" s="228">
        <v>2090</v>
      </c>
      <c r="G300" s="228">
        <v>2630</v>
      </c>
      <c r="H300" s="228">
        <v>3340</v>
      </c>
      <c r="I300" s="228">
        <v>3710</v>
      </c>
    </row>
    <row r="301" spans="2:9">
      <c r="B301" s="227">
        <v>91030</v>
      </c>
      <c r="C301" s="227" t="s">
        <v>314</v>
      </c>
      <c r="D301" s="227" t="s">
        <v>315</v>
      </c>
      <c r="E301" s="228">
        <v>2130</v>
      </c>
      <c r="F301" s="228">
        <v>2390</v>
      </c>
      <c r="G301" s="228">
        <v>3020</v>
      </c>
      <c r="H301" s="228">
        <v>3840</v>
      </c>
      <c r="I301" s="228">
        <v>4250</v>
      </c>
    </row>
    <row r="302" spans="2:9">
      <c r="B302" s="227">
        <v>91031</v>
      </c>
      <c r="C302" s="227" t="s">
        <v>314</v>
      </c>
      <c r="D302" s="227" t="s">
        <v>315</v>
      </c>
      <c r="E302" s="228">
        <v>1860</v>
      </c>
      <c r="F302" s="228">
        <v>2090</v>
      </c>
      <c r="G302" s="228">
        <v>2630</v>
      </c>
      <c r="H302" s="228">
        <v>3340</v>
      </c>
      <c r="I302" s="228">
        <v>3710</v>
      </c>
    </row>
    <row r="303" spans="2:9">
      <c r="B303" s="227">
        <v>91040</v>
      </c>
      <c r="C303" s="227" t="s">
        <v>314</v>
      </c>
      <c r="D303" s="227" t="s">
        <v>315</v>
      </c>
      <c r="E303" s="228">
        <v>1770</v>
      </c>
      <c r="F303" s="228">
        <v>1990</v>
      </c>
      <c r="G303" s="228">
        <v>2510</v>
      </c>
      <c r="H303" s="228">
        <v>3190</v>
      </c>
      <c r="I303" s="228">
        <v>3540</v>
      </c>
    </row>
    <row r="304" spans="2:9">
      <c r="B304" s="227">
        <v>91041</v>
      </c>
      <c r="C304" s="227" t="s">
        <v>314</v>
      </c>
      <c r="D304" s="227" t="s">
        <v>315</v>
      </c>
      <c r="E304" s="228">
        <v>1860</v>
      </c>
      <c r="F304" s="228">
        <v>2090</v>
      </c>
      <c r="G304" s="228">
        <v>2630</v>
      </c>
      <c r="H304" s="228">
        <v>3340</v>
      </c>
      <c r="I304" s="228">
        <v>3710</v>
      </c>
    </row>
    <row r="305" spans="2:9">
      <c r="B305" s="227">
        <v>91042</v>
      </c>
      <c r="C305" s="227" t="s">
        <v>314</v>
      </c>
      <c r="D305" s="227" t="s">
        <v>315</v>
      </c>
      <c r="E305" s="228">
        <v>1720</v>
      </c>
      <c r="F305" s="228">
        <v>1930</v>
      </c>
      <c r="G305" s="228">
        <v>2440</v>
      </c>
      <c r="H305" s="228">
        <v>3100</v>
      </c>
      <c r="I305" s="228">
        <v>3440</v>
      </c>
    </row>
    <row r="306" spans="2:9">
      <c r="B306" s="227">
        <v>91043</v>
      </c>
      <c r="C306" s="227" t="s">
        <v>314</v>
      </c>
      <c r="D306" s="227" t="s">
        <v>315</v>
      </c>
      <c r="E306" s="228">
        <v>1860</v>
      </c>
      <c r="F306" s="228">
        <v>2090</v>
      </c>
      <c r="G306" s="228">
        <v>2630</v>
      </c>
      <c r="H306" s="228">
        <v>3340</v>
      </c>
      <c r="I306" s="228">
        <v>3710</v>
      </c>
    </row>
    <row r="307" spans="2:9">
      <c r="B307" s="227">
        <v>91046</v>
      </c>
      <c r="C307" s="227" t="s">
        <v>314</v>
      </c>
      <c r="D307" s="227" t="s">
        <v>315</v>
      </c>
      <c r="E307" s="228">
        <v>1600</v>
      </c>
      <c r="F307" s="228">
        <v>1810</v>
      </c>
      <c r="G307" s="228">
        <v>2290</v>
      </c>
      <c r="H307" s="228">
        <v>2940</v>
      </c>
      <c r="I307" s="228">
        <v>3240</v>
      </c>
    </row>
    <row r="308" spans="2:9">
      <c r="B308" s="227">
        <v>91066</v>
      </c>
      <c r="C308" s="227" t="s">
        <v>314</v>
      </c>
      <c r="D308" s="227" t="s">
        <v>315</v>
      </c>
      <c r="E308" s="228">
        <v>1860</v>
      </c>
      <c r="F308" s="228">
        <v>2090</v>
      </c>
      <c r="G308" s="228">
        <v>2630</v>
      </c>
      <c r="H308" s="228">
        <v>3340</v>
      </c>
      <c r="I308" s="228">
        <v>3710</v>
      </c>
    </row>
    <row r="309" spans="2:9">
      <c r="B309" s="227">
        <v>91077</v>
      </c>
      <c r="C309" s="227" t="s">
        <v>314</v>
      </c>
      <c r="D309" s="227" t="s">
        <v>315</v>
      </c>
      <c r="E309" s="228">
        <v>1860</v>
      </c>
      <c r="F309" s="228">
        <v>2090</v>
      </c>
      <c r="G309" s="228">
        <v>2630</v>
      </c>
      <c r="H309" s="228">
        <v>3340</v>
      </c>
      <c r="I309" s="228">
        <v>3710</v>
      </c>
    </row>
    <row r="310" spans="2:9">
      <c r="B310" s="227">
        <v>91101</v>
      </c>
      <c r="C310" s="227" t="s">
        <v>314</v>
      </c>
      <c r="D310" s="227" t="s">
        <v>315</v>
      </c>
      <c r="E310" s="228">
        <v>2410</v>
      </c>
      <c r="F310" s="228">
        <v>2700</v>
      </c>
      <c r="G310" s="228">
        <v>3410</v>
      </c>
      <c r="H310" s="228">
        <v>4330</v>
      </c>
      <c r="I310" s="228">
        <v>4800</v>
      </c>
    </row>
    <row r="311" spans="2:9">
      <c r="B311" s="227">
        <v>91102</v>
      </c>
      <c r="C311" s="227" t="s">
        <v>314</v>
      </c>
      <c r="D311" s="227" t="s">
        <v>315</v>
      </c>
      <c r="E311" s="228">
        <v>1860</v>
      </c>
      <c r="F311" s="228">
        <v>2090</v>
      </c>
      <c r="G311" s="228">
        <v>2630</v>
      </c>
      <c r="H311" s="228">
        <v>3340</v>
      </c>
      <c r="I311" s="228">
        <v>3710</v>
      </c>
    </row>
    <row r="312" spans="2:9">
      <c r="B312" s="227">
        <v>91103</v>
      </c>
      <c r="C312" s="227" t="s">
        <v>314</v>
      </c>
      <c r="D312" s="227" t="s">
        <v>315</v>
      </c>
      <c r="E312" s="228">
        <v>1780</v>
      </c>
      <c r="F312" s="228">
        <v>2000</v>
      </c>
      <c r="G312" s="228">
        <v>2520</v>
      </c>
      <c r="H312" s="228">
        <v>3200</v>
      </c>
      <c r="I312" s="228">
        <v>3550</v>
      </c>
    </row>
    <row r="313" spans="2:9">
      <c r="B313" s="227">
        <v>91104</v>
      </c>
      <c r="C313" s="227" t="s">
        <v>314</v>
      </c>
      <c r="D313" s="227" t="s">
        <v>315</v>
      </c>
      <c r="E313" s="228">
        <v>1890</v>
      </c>
      <c r="F313" s="228">
        <v>2120</v>
      </c>
      <c r="G313" s="228">
        <v>2670</v>
      </c>
      <c r="H313" s="228">
        <v>3390</v>
      </c>
      <c r="I313" s="228">
        <v>3760</v>
      </c>
    </row>
    <row r="314" spans="2:9">
      <c r="B314" s="227">
        <v>91105</v>
      </c>
      <c r="C314" s="227" t="s">
        <v>314</v>
      </c>
      <c r="D314" s="227" t="s">
        <v>315</v>
      </c>
      <c r="E314" s="228">
        <v>2790</v>
      </c>
      <c r="F314" s="228">
        <v>3120</v>
      </c>
      <c r="G314" s="228">
        <v>3940</v>
      </c>
      <c r="H314" s="228">
        <v>5010</v>
      </c>
      <c r="I314" s="228">
        <v>5550</v>
      </c>
    </row>
    <row r="315" spans="2:9">
      <c r="B315" s="227">
        <v>91106</v>
      </c>
      <c r="C315" s="227" t="s">
        <v>314</v>
      </c>
      <c r="D315" s="227" t="s">
        <v>315</v>
      </c>
      <c r="E315" s="228">
        <v>2120</v>
      </c>
      <c r="F315" s="228">
        <v>2380</v>
      </c>
      <c r="G315" s="228">
        <v>3000</v>
      </c>
      <c r="H315" s="228">
        <v>3810</v>
      </c>
      <c r="I315" s="228">
        <v>4230</v>
      </c>
    </row>
    <row r="316" spans="2:9">
      <c r="B316" s="227">
        <v>91107</v>
      </c>
      <c r="C316" s="227" t="s">
        <v>314</v>
      </c>
      <c r="D316" s="227" t="s">
        <v>315</v>
      </c>
      <c r="E316" s="228">
        <v>2110</v>
      </c>
      <c r="F316" s="228">
        <v>2360</v>
      </c>
      <c r="G316" s="228">
        <v>2980</v>
      </c>
      <c r="H316" s="228">
        <v>3790</v>
      </c>
      <c r="I316" s="228">
        <v>4200</v>
      </c>
    </row>
    <row r="317" spans="2:9">
      <c r="B317" s="227">
        <v>91108</v>
      </c>
      <c r="C317" s="227" t="s">
        <v>314</v>
      </c>
      <c r="D317" s="227" t="s">
        <v>315</v>
      </c>
      <c r="E317" s="228">
        <v>2040</v>
      </c>
      <c r="F317" s="228">
        <v>2290</v>
      </c>
      <c r="G317" s="228">
        <v>2890</v>
      </c>
      <c r="H317" s="228">
        <v>3670</v>
      </c>
      <c r="I317" s="228">
        <v>4070</v>
      </c>
    </row>
    <row r="318" spans="2:9">
      <c r="B318" s="227">
        <v>91109</v>
      </c>
      <c r="C318" s="227" t="s">
        <v>314</v>
      </c>
      <c r="D318" s="227" t="s">
        <v>315</v>
      </c>
      <c r="E318" s="228">
        <v>1860</v>
      </c>
      <c r="F318" s="228">
        <v>2090</v>
      </c>
      <c r="G318" s="228">
        <v>2630</v>
      </c>
      <c r="H318" s="228">
        <v>3340</v>
      </c>
      <c r="I318" s="228">
        <v>3710</v>
      </c>
    </row>
    <row r="319" spans="2:9">
      <c r="B319" s="227">
        <v>91114</v>
      </c>
      <c r="C319" s="227" t="s">
        <v>314</v>
      </c>
      <c r="D319" s="227" t="s">
        <v>315</v>
      </c>
      <c r="E319" s="228">
        <v>1860</v>
      </c>
      <c r="F319" s="228">
        <v>2090</v>
      </c>
      <c r="G319" s="228">
        <v>2630</v>
      </c>
      <c r="H319" s="228">
        <v>3340</v>
      </c>
      <c r="I319" s="228">
        <v>3710</v>
      </c>
    </row>
    <row r="320" spans="2:9">
      <c r="B320" s="227">
        <v>91115</v>
      </c>
      <c r="C320" s="227" t="s">
        <v>314</v>
      </c>
      <c r="D320" s="227" t="s">
        <v>315</v>
      </c>
      <c r="E320" s="228">
        <v>1860</v>
      </c>
      <c r="F320" s="228">
        <v>2090</v>
      </c>
      <c r="G320" s="228">
        <v>2630</v>
      </c>
      <c r="H320" s="228">
        <v>3340</v>
      </c>
      <c r="I320" s="228">
        <v>3710</v>
      </c>
    </row>
    <row r="321" spans="2:9">
      <c r="B321" s="227">
        <v>91116</v>
      </c>
      <c r="C321" s="227" t="s">
        <v>314</v>
      </c>
      <c r="D321" s="227" t="s">
        <v>315</v>
      </c>
      <c r="E321" s="228">
        <v>1860</v>
      </c>
      <c r="F321" s="228">
        <v>2090</v>
      </c>
      <c r="G321" s="228">
        <v>2630</v>
      </c>
      <c r="H321" s="228">
        <v>3340</v>
      </c>
      <c r="I321" s="228">
        <v>3710</v>
      </c>
    </row>
    <row r="322" spans="2:9">
      <c r="B322" s="227">
        <v>91117</v>
      </c>
      <c r="C322" s="227" t="s">
        <v>314</v>
      </c>
      <c r="D322" s="227" t="s">
        <v>315</v>
      </c>
      <c r="E322" s="228">
        <v>1860</v>
      </c>
      <c r="F322" s="228">
        <v>2090</v>
      </c>
      <c r="G322" s="228">
        <v>2630</v>
      </c>
      <c r="H322" s="228">
        <v>3340</v>
      </c>
      <c r="I322" s="228">
        <v>3710</v>
      </c>
    </row>
    <row r="323" spans="2:9">
      <c r="B323" s="227">
        <v>91118</v>
      </c>
      <c r="C323" s="227" t="s">
        <v>314</v>
      </c>
      <c r="D323" s="227" t="s">
        <v>315</v>
      </c>
      <c r="E323" s="228">
        <v>1860</v>
      </c>
      <c r="F323" s="228">
        <v>2090</v>
      </c>
      <c r="G323" s="228">
        <v>2630</v>
      </c>
      <c r="H323" s="228">
        <v>3340</v>
      </c>
      <c r="I323" s="228">
        <v>3710</v>
      </c>
    </row>
    <row r="324" spans="2:9">
      <c r="B324" s="227">
        <v>91123</v>
      </c>
      <c r="C324" s="227" t="s">
        <v>314</v>
      </c>
      <c r="D324" s="227" t="s">
        <v>315</v>
      </c>
      <c r="E324" s="228">
        <v>1860</v>
      </c>
      <c r="F324" s="228">
        <v>2090</v>
      </c>
      <c r="G324" s="228">
        <v>2630</v>
      </c>
      <c r="H324" s="228">
        <v>3340</v>
      </c>
      <c r="I324" s="228">
        <v>3710</v>
      </c>
    </row>
    <row r="325" spans="2:9">
      <c r="B325" s="227">
        <v>91125</v>
      </c>
      <c r="C325" s="227" t="s">
        <v>314</v>
      </c>
      <c r="D325" s="227" t="s">
        <v>315</v>
      </c>
      <c r="E325" s="228">
        <v>2120</v>
      </c>
      <c r="F325" s="228">
        <v>2380</v>
      </c>
      <c r="G325" s="228">
        <v>3000</v>
      </c>
      <c r="H325" s="228">
        <v>3810</v>
      </c>
      <c r="I325" s="228">
        <v>4230</v>
      </c>
    </row>
    <row r="326" spans="2:9">
      <c r="B326" s="227">
        <v>91129</v>
      </c>
      <c r="C326" s="227" t="s">
        <v>314</v>
      </c>
      <c r="D326" s="227" t="s">
        <v>315</v>
      </c>
      <c r="E326" s="228">
        <v>1860</v>
      </c>
      <c r="F326" s="228">
        <v>2090</v>
      </c>
      <c r="G326" s="228">
        <v>2630</v>
      </c>
      <c r="H326" s="228">
        <v>3340</v>
      </c>
      <c r="I326" s="228">
        <v>3710</v>
      </c>
    </row>
    <row r="327" spans="2:9">
      <c r="B327" s="227">
        <v>91185</v>
      </c>
      <c r="C327" s="227" t="s">
        <v>314</v>
      </c>
      <c r="D327" s="227" t="s">
        <v>315</v>
      </c>
      <c r="E327" s="228">
        <v>1860</v>
      </c>
      <c r="F327" s="228">
        <v>2090</v>
      </c>
      <c r="G327" s="228">
        <v>2630</v>
      </c>
      <c r="H327" s="228">
        <v>3340</v>
      </c>
      <c r="I327" s="228">
        <v>3710</v>
      </c>
    </row>
    <row r="328" spans="2:9">
      <c r="B328" s="227">
        <v>91201</v>
      </c>
      <c r="C328" s="227" t="s">
        <v>314</v>
      </c>
      <c r="D328" s="227" t="s">
        <v>315</v>
      </c>
      <c r="E328" s="228">
        <v>1970</v>
      </c>
      <c r="F328" s="228">
        <v>2210</v>
      </c>
      <c r="G328" s="228">
        <v>2790</v>
      </c>
      <c r="H328" s="228">
        <v>3550</v>
      </c>
      <c r="I328" s="228">
        <v>3930</v>
      </c>
    </row>
    <row r="329" spans="2:9">
      <c r="B329" s="227">
        <v>91202</v>
      </c>
      <c r="C329" s="227" t="s">
        <v>314</v>
      </c>
      <c r="D329" s="227" t="s">
        <v>315</v>
      </c>
      <c r="E329" s="228">
        <v>2150</v>
      </c>
      <c r="F329" s="228">
        <v>2410</v>
      </c>
      <c r="G329" s="228">
        <v>3040</v>
      </c>
      <c r="H329" s="228">
        <v>3860</v>
      </c>
      <c r="I329" s="228">
        <v>4280</v>
      </c>
    </row>
    <row r="330" spans="2:9">
      <c r="B330" s="227">
        <v>91203</v>
      </c>
      <c r="C330" s="227" t="s">
        <v>314</v>
      </c>
      <c r="D330" s="227" t="s">
        <v>315</v>
      </c>
      <c r="E330" s="228">
        <v>2060</v>
      </c>
      <c r="F330" s="228">
        <v>2320</v>
      </c>
      <c r="G330" s="228">
        <v>2920</v>
      </c>
      <c r="H330" s="228">
        <v>3710</v>
      </c>
      <c r="I330" s="228">
        <v>4110</v>
      </c>
    </row>
    <row r="331" spans="2:9">
      <c r="B331" s="227">
        <v>91204</v>
      </c>
      <c r="C331" s="227" t="s">
        <v>314</v>
      </c>
      <c r="D331" s="227" t="s">
        <v>315</v>
      </c>
      <c r="E331" s="228">
        <v>1990</v>
      </c>
      <c r="F331" s="228">
        <v>2240</v>
      </c>
      <c r="G331" s="228">
        <v>2820</v>
      </c>
      <c r="H331" s="228">
        <v>3580</v>
      </c>
      <c r="I331" s="228">
        <v>3970</v>
      </c>
    </row>
    <row r="332" spans="2:9">
      <c r="B332" s="227">
        <v>91205</v>
      </c>
      <c r="C332" s="227" t="s">
        <v>314</v>
      </c>
      <c r="D332" s="227" t="s">
        <v>315</v>
      </c>
      <c r="E332" s="228">
        <v>1940</v>
      </c>
      <c r="F332" s="228">
        <v>2180</v>
      </c>
      <c r="G332" s="228">
        <v>2750</v>
      </c>
      <c r="H332" s="228">
        <v>3490</v>
      </c>
      <c r="I332" s="228">
        <v>3870</v>
      </c>
    </row>
    <row r="333" spans="2:9">
      <c r="B333" s="227">
        <v>91206</v>
      </c>
      <c r="C333" s="227" t="s">
        <v>314</v>
      </c>
      <c r="D333" s="227" t="s">
        <v>315</v>
      </c>
      <c r="E333" s="228">
        <v>2170</v>
      </c>
      <c r="F333" s="228">
        <v>2430</v>
      </c>
      <c r="G333" s="228">
        <v>3070</v>
      </c>
      <c r="H333" s="228">
        <v>3900</v>
      </c>
      <c r="I333" s="228">
        <v>4320</v>
      </c>
    </row>
    <row r="334" spans="2:9">
      <c r="B334" s="227">
        <v>91207</v>
      </c>
      <c r="C334" s="227" t="s">
        <v>314</v>
      </c>
      <c r="D334" s="227" t="s">
        <v>315</v>
      </c>
      <c r="E334" s="228">
        <v>2250</v>
      </c>
      <c r="F334" s="228">
        <v>2520</v>
      </c>
      <c r="G334" s="228">
        <v>3180</v>
      </c>
      <c r="H334" s="228">
        <v>4040</v>
      </c>
      <c r="I334" s="228">
        <v>4480</v>
      </c>
    </row>
    <row r="335" spans="2:9">
      <c r="B335" s="227">
        <v>91208</v>
      </c>
      <c r="C335" s="227" t="s">
        <v>314</v>
      </c>
      <c r="D335" s="227" t="s">
        <v>315</v>
      </c>
      <c r="E335" s="228">
        <v>2260</v>
      </c>
      <c r="F335" s="228">
        <v>2540</v>
      </c>
      <c r="G335" s="228">
        <v>3200</v>
      </c>
      <c r="H335" s="228">
        <v>4070</v>
      </c>
      <c r="I335" s="228">
        <v>4510</v>
      </c>
    </row>
    <row r="336" spans="2:9">
      <c r="B336" s="227">
        <v>91209</v>
      </c>
      <c r="C336" s="227" t="s">
        <v>314</v>
      </c>
      <c r="D336" s="227" t="s">
        <v>315</v>
      </c>
      <c r="E336" s="228">
        <v>1860</v>
      </c>
      <c r="F336" s="228">
        <v>2090</v>
      </c>
      <c r="G336" s="228">
        <v>2630</v>
      </c>
      <c r="H336" s="228">
        <v>3340</v>
      </c>
      <c r="I336" s="228">
        <v>3710</v>
      </c>
    </row>
    <row r="337" spans="2:9">
      <c r="B337" s="227">
        <v>91210</v>
      </c>
      <c r="C337" s="227" t="s">
        <v>314</v>
      </c>
      <c r="D337" s="227" t="s">
        <v>315</v>
      </c>
      <c r="E337" s="228">
        <v>2790</v>
      </c>
      <c r="F337" s="228">
        <v>3120</v>
      </c>
      <c r="G337" s="228">
        <v>3940</v>
      </c>
      <c r="H337" s="228">
        <v>5010</v>
      </c>
      <c r="I337" s="228">
        <v>5550</v>
      </c>
    </row>
    <row r="338" spans="2:9">
      <c r="B338" s="227">
        <v>91214</v>
      </c>
      <c r="C338" s="227" t="s">
        <v>314</v>
      </c>
      <c r="D338" s="227" t="s">
        <v>315</v>
      </c>
      <c r="E338" s="228">
        <v>2370</v>
      </c>
      <c r="F338" s="228">
        <v>2660</v>
      </c>
      <c r="G338" s="228">
        <v>3350</v>
      </c>
      <c r="H338" s="228">
        <v>4260</v>
      </c>
      <c r="I338" s="228">
        <v>4720</v>
      </c>
    </row>
    <row r="339" spans="2:9">
      <c r="B339" s="227">
        <v>91221</v>
      </c>
      <c r="C339" s="227" t="s">
        <v>314</v>
      </c>
      <c r="D339" s="227" t="s">
        <v>315</v>
      </c>
      <c r="E339" s="228">
        <v>1860</v>
      </c>
      <c r="F339" s="228">
        <v>2090</v>
      </c>
      <c r="G339" s="228">
        <v>2630</v>
      </c>
      <c r="H339" s="228">
        <v>3340</v>
      </c>
      <c r="I339" s="228">
        <v>3710</v>
      </c>
    </row>
    <row r="340" spans="2:9">
      <c r="B340" s="227">
        <v>91222</v>
      </c>
      <c r="C340" s="227" t="s">
        <v>314</v>
      </c>
      <c r="D340" s="227" t="s">
        <v>315</v>
      </c>
      <c r="E340" s="228">
        <v>1860</v>
      </c>
      <c r="F340" s="228">
        <v>2090</v>
      </c>
      <c r="G340" s="228">
        <v>2630</v>
      </c>
      <c r="H340" s="228">
        <v>3340</v>
      </c>
      <c r="I340" s="228">
        <v>3710</v>
      </c>
    </row>
    <row r="341" spans="2:9">
      <c r="B341" s="227">
        <v>91224</v>
      </c>
      <c r="C341" s="227" t="s">
        <v>314</v>
      </c>
      <c r="D341" s="227" t="s">
        <v>315</v>
      </c>
      <c r="E341" s="228">
        <v>1860</v>
      </c>
      <c r="F341" s="228">
        <v>2090</v>
      </c>
      <c r="G341" s="228">
        <v>2630</v>
      </c>
      <c r="H341" s="228">
        <v>3340</v>
      </c>
      <c r="I341" s="228">
        <v>3710</v>
      </c>
    </row>
    <row r="342" spans="2:9">
      <c r="B342" s="227">
        <v>91225</v>
      </c>
      <c r="C342" s="227" t="s">
        <v>314</v>
      </c>
      <c r="D342" s="227" t="s">
        <v>315</v>
      </c>
      <c r="E342" s="228">
        <v>1860</v>
      </c>
      <c r="F342" s="228">
        <v>2090</v>
      </c>
      <c r="G342" s="228">
        <v>2630</v>
      </c>
      <c r="H342" s="228">
        <v>3340</v>
      </c>
      <c r="I342" s="228">
        <v>3710</v>
      </c>
    </row>
    <row r="343" spans="2:9">
      <c r="B343" s="227">
        <v>91226</v>
      </c>
      <c r="C343" s="227" t="s">
        <v>314</v>
      </c>
      <c r="D343" s="227" t="s">
        <v>315</v>
      </c>
      <c r="E343" s="228">
        <v>1860</v>
      </c>
      <c r="F343" s="228">
        <v>2090</v>
      </c>
      <c r="G343" s="228">
        <v>2630</v>
      </c>
      <c r="H343" s="228">
        <v>3340</v>
      </c>
      <c r="I343" s="228">
        <v>3710</v>
      </c>
    </row>
    <row r="344" spans="2:9">
      <c r="B344" s="227">
        <v>91301</v>
      </c>
      <c r="C344" s="227" t="s">
        <v>314</v>
      </c>
      <c r="D344" s="227" t="s">
        <v>315</v>
      </c>
      <c r="E344" s="228">
        <v>2790</v>
      </c>
      <c r="F344" s="228">
        <v>3120</v>
      </c>
      <c r="G344" s="228">
        <v>3940</v>
      </c>
      <c r="H344" s="228">
        <v>5010</v>
      </c>
      <c r="I344" s="228">
        <v>5550</v>
      </c>
    </row>
    <row r="345" spans="2:9">
      <c r="B345" s="227">
        <v>91302</v>
      </c>
      <c r="C345" s="227" t="s">
        <v>314</v>
      </c>
      <c r="D345" s="227" t="s">
        <v>315</v>
      </c>
      <c r="E345" s="228">
        <v>2790</v>
      </c>
      <c r="F345" s="228">
        <v>3120</v>
      </c>
      <c r="G345" s="228">
        <v>3940</v>
      </c>
      <c r="H345" s="228">
        <v>5010</v>
      </c>
      <c r="I345" s="228">
        <v>5550</v>
      </c>
    </row>
    <row r="346" spans="2:9">
      <c r="B346" s="227">
        <v>91303</v>
      </c>
      <c r="C346" s="227" t="s">
        <v>314</v>
      </c>
      <c r="D346" s="227" t="s">
        <v>315</v>
      </c>
      <c r="E346" s="228">
        <v>1920</v>
      </c>
      <c r="F346" s="228">
        <v>2150</v>
      </c>
      <c r="G346" s="228">
        <v>2710</v>
      </c>
      <c r="H346" s="228">
        <v>3440</v>
      </c>
      <c r="I346" s="228">
        <v>3820</v>
      </c>
    </row>
    <row r="347" spans="2:9">
      <c r="B347" s="227">
        <v>91304</v>
      </c>
      <c r="C347" s="227" t="s">
        <v>314</v>
      </c>
      <c r="D347" s="227" t="s">
        <v>315</v>
      </c>
      <c r="E347" s="228">
        <v>1860</v>
      </c>
      <c r="F347" s="228">
        <v>2090</v>
      </c>
      <c r="G347" s="228">
        <v>2630</v>
      </c>
      <c r="H347" s="228">
        <v>3340</v>
      </c>
      <c r="I347" s="228">
        <v>3710</v>
      </c>
    </row>
    <row r="348" spans="2:9">
      <c r="B348" s="227">
        <v>91304</v>
      </c>
      <c r="C348" s="227" t="s">
        <v>316</v>
      </c>
      <c r="D348" s="227" t="s">
        <v>317</v>
      </c>
      <c r="E348" s="228">
        <v>1860</v>
      </c>
      <c r="F348" s="228">
        <v>2090</v>
      </c>
      <c r="G348" s="228">
        <v>2630</v>
      </c>
      <c r="H348" s="228">
        <v>3340</v>
      </c>
      <c r="I348" s="228">
        <v>3710</v>
      </c>
    </row>
    <row r="349" spans="2:9">
      <c r="B349" s="227">
        <v>91305</v>
      </c>
      <c r="C349" s="227" t="s">
        <v>314</v>
      </c>
      <c r="D349" s="227" t="s">
        <v>315</v>
      </c>
      <c r="E349" s="228">
        <v>1860</v>
      </c>
      <c r="F349" s="228">
        <v>2090</v>
      </c>
      <c r="G349" s="228">
        <v>2630</v>
      </c>
      <c r="H349" s="228">
        <v>3340</v>
      </c>
      <c r="I349" s="228">
        <v>3710</v>
      </c>
    </row>
    <row r="350" spans="2:9">
      <c r="B350" s="227">
        <v>91306</v>
      </c>
      <c r="C350" s="227" t="s">
        <v>314</v>
      </c>
      <c r="D350" s="227" t="s">
        <v>315</v>
      </c>
      <c r="E350" s="228">
        <v>1670</v>
      </c>
      <c r="F350" s="228">
        <v>1870</v>
      </c>
      <c r="G350" s="228">
        <v>2360</v>
      </c>
      <c r="H350" s="228">
        <v>3000</v>
      </c>
      <c r="I350" s="228">
        <v>3320</v>
      </c>
    </row>
    <row r="351" spans="2:9">
      <c r="B351" s="227">
        <v>91307</v>
      </c>
      <c r="C351" s="227" t="s">
        <v>314</v>
      </c>
      <c r="D351" s="227" t="s">
        <v>315</v>
      </c>
      <c r="E351" s="228">
        <v>2790</v>
      </c>
      <c r="F351" s="228">
        <v>3130</v>
      </c>
      <c r="G351" s="228">
        <v>3930</v>
      </c>
      <c r="H351" s="228">
        <v>5020</v>
      </c>
      <c r="I351" s="228">
        <v>5590</v>
      </c>
    </row>
    <row r="352" spans="2:9">
      <c r="B352" s="227">
        <v>91307</v>
      </c>
      <c r="C352" s="227" t="s">
        <v>316</v>
      </c>
      <c r="D352" s="227" t="s">
        <v>317</v>
      </c>
      <c r="E352" s="228">
        <v>2790</v>
      </c>
      <c r="F352" s="228">
        <v>3130</v>
      </c>
      <c r="G352" s="228">
        <v>3930</v>
      </c>
      <c r="H352" s="228">
        <v>5020</v>
      </c>
      <c r="I352" s="228">
        <v>5590</v>
      </c>
    </row>
    <row r="353" spans="2:9">
      <c r="B353" s="227">
        <v>91308</v>
      </c>
      <c r="C353" s="227" t="s">
        <v>314</v>
      </c>
      <c r="D353" s="227" t="s">
        <v>315</v>
      </c>
      <c r="E353" s="228">
        <v>1860</v>
      </c>
      <c r="F353" s="228">
        <v>2090</v>
      </c>
      <c r="G353" s="228">
        <v>2630</v>
      </c>
      <c r="H353" s="228">
        <v>3340</v>
      </c>
      <c r="I353" s="228">
        <v>3710</v>
      </c>
    </row>
    <row r="354" spans="2:9">
      <c r="B354" s="227">
        <v>91309</v>
      </c>
      <c r="C354" s="227" t="s">
        <v>314</v>
      </c>
      <c r="D354" s="227" t="s">
        <v>315</v>
      </c>
      <c r="E354" s="228">
        <v>1860</v>
      </c>
      <c r="F354" s="228">
        <v>2090</v>
      </c>
      <c r="G354" s="228">
        <v>2630</v>
      </c>
      <c r="H354" s="228">
        <v>3340</v>
      </c>
      <c r="I354" s="228">
        <v>3710</v>
      </c>
    </row>
    <row r="355" spans="2:9">
      <c r="B355" s="227">
        <v>91310</v>
      </c>
      <c r="C355" s="227" t="s">
        <v>314</v>
      </c>
      <c r="D355" s="227" t="s">
        <v>315</v>
      </c>
      <c r="E355" s="228">
        <v>1860</v>
      </c>
      <c r="F355" s="228">
        <v>2090</v>
      </c>
      <c r="G355" s="228">
        <v>2630</v>
      </c>
      <c r="H355" s="228">
        <v>3340</v>
      </c>
      <c r="I355" s="228">
        <v>3710</v>
      </c>
    </row>
    <row r="356" spans="2:9">
      <c r="B356" s="227">
        <v>91311</v>
      </c>
      <c r="C356" s="227" t="s">
        <v>314</v>
      </c>
      <c r="D356" s="227" t="s">
        <v>315</v>
      </c>
      <c r="E356" s="228">
        <v>2030</v>
      </c>
      <c r="F356" s="228">
        <v>2280</v>
      </c>
      <c r="G356" s="228">
        <v>2870</v>
      </c>
      <c r="H356" s="228">
        <v>3650</v>
      </c>
      <c r="I356" s="228">
        <v>4050</v>
      </c>
    </row>
    <row r="357" spans="2:9">
      <c r="B357" s="227">
        <v>91311</v>
      </c>
      <c r="C357" s="227" t="s">
        <v>316</v>
      </c>
      <c r="D357" s="227" t="s">
        <v>317</v>
      </c>
      <c r="E357" s="228">
        <v>2030</v>
      </c>
      <c r="F357" s="228">
        <v>2280</v>
      </c>
      <c r="G357" s="228">
        <v>2870</v>
      </c>
      <c r="H357" s="228">
        <v>3650</v>
      </c>
      <c r="I357" s="228">
        <v>4050</v>
      </c>
    </row>
    <row r="358" spans="2:9">
      <c r="B358" s="227">
        <v>91313</v>
      </c>
      <c r="C358" s="227" t="s">
        <v>314</v>
      </c>
      <c r="D358" s="227" t="s">
        <v>315</v>
      </c>
      <c r="E358" s="228">
        <v>1860</v>
      </c>
      <c r="F358" s="228">
        <v>2090</v>
      </c>
      <c r="G358" s="228">
        <v>2630</v>
      </c>
      <c r="H358" s="228">
        <v>3340</v>
      </c>
      <c r="I358" s="228">
        <v>3710</v>
      </c>
    </row>
    <row r="359" spans="2:9">
      <c r="B359" s="227">
        <v>91316</v>
      </c>
      <c r="C359" s="227" t="s">
        <v>314</v>
      </c>
      <c r="D359" s="227" t="s">
        <v>315</v>
      </c>
      <c r="E359" s="228">
        <v>2070</v>
      </c>
      <c r="F359" s="228">
        <v>2320</v>
      </c>
      <c r="G359" s="228">
        <v>2930</v>
      </c>
      <c r="H359" s="228">
        <v>3720</v>
      </c>
      <c r="I359" s="228">
        <v>4130</v>
      </c>
    </row>
    <row r="360" spans="2:9">
      <c r="B360" s="227">
        <v>91319</v>
      </c>
      <c r="C360" s="227" t="s">
        <v>316</v>
      </c>
      <c r="D360" s="227" t="s">
        <v>317</v>
      </c>
      <c r="E360" s="228">
        <v>1870</v>
      </c>
      <c r="F360" s="228">
        <v>2150</v>
      </c>
      <c r="G360" s="228">
        <v>2570</v>
      </c>
      <c r="H360" s="228">
        <v>3510</v>
      </c>
      <c r="I360" s="228">
        <v>4080</v>
      </c>
    </row>
    <row r="361" spans="2:9">
      <c r="B361" s="227">
        <v>91320</v>
      </c>
      <c r="C361" s="227" t="s">
        <v>316</v>
      </c>
      <c r="D361" s="227" t="s">
        <v>317</v>
      </c>
      <c r="E361" s="228">
        <v>2280</v>
      </c>
      <c r="F361" s="228">
        <v>2620</v>
      </c>
      <c r="G361" s="228">
        <v>3130</v>
      </c>
      <c r="H361" s="228">
        <v>4270</v>
      </c>
      <c r="I361" s="228">
        <v>4970</v>
      </c>
    </row>
    <row r="362" spans="2:9">
      <c r="B362" s="227">
        <v>91321</v>
      </c>
      <c r="C362" s="227" t="s">
        <v>314</v>
      </c>
      <c r="D362" s="227" t="s">
        <v>315</v>
      </c>
      <c r="E362" s="228">
        <v>1870</v>
      </c>
      <c r="F362" s="228">
        <v>2100</v>
      </c>
      <c r="G362" s="228">
        <v>2650</v>
      </c>
      <c r="H362" s="228">
        <v>3370</v>
      </c>
      <c r="I362" s="228">
        <v>3730</v>
      </c>
    </row>
    <row r="363" spans="2:9">
      <c r="B363" s="227">
        <v>91322</v>
      </c>
      <c r="C363" s="227" t="s">
        <v>314</v>
      </c>
      <c r="D363" s="227" t="s">
        <v>315</v>
      </c>
      <c r="E363" s="228">
        <v>1860</v>
      </c>
      <c r="F363" s="228">
        <v>2090</v>
      </c>
      <c r="G363" s="228">
        <v>2630</v>
      </c>
      <c r="H363" s="228">
        <v>3340</v>
      </c>
      <c r="I363" s="228">
        <v>3710</v>
      </c>
    </row>
    <row r="364" spans="2:9">
      <c r="B364" s="227">
        <v>91324</v>
      </c>
      <c r="C364" s="227" t="s">
        <v>314</v>
      </c>
      <c r="D364" s="227" t="s">
        <v>315</v>
      </c>
      <c r="E364" s="228">
        <v>2180</v>
      </c>
      <c r="F364" s="228">
        <v>2450</v>
      </c>
      <c r="G364" s="228">
        <v>3090</v>
      </c>
      <c r="H364" s="228">
        <v>3930</v>
      </c>
      <c r="I364" s="228">
        <v>4350</v>
      </c>
    </row>
    <row r="365" spans="2:9">
      <c r="B365" s="227">
        <v>91325</v>
      </c>
      <c r="C365" s="227" t="s">
        <v>314</v>
      </c>
      <c r="D365" s="227" t="s">
        <v>315</v>
      </c>
      <c r="E365" s="228">
        <v>1900</v>
      </c>
      <c r="F365" s="228">
        <v>2130</v>
      </c>
      <c r="G365" s="228">
        <v>2690</v>
      </c>
      <c r="H365" s="228">
        <v>3420</v>
      </c>
      <c r="I365" s="228">
        <v>3790</v>
      </c>
    </row>
    <row r="366" spans="2:9">
      <c r="B366" s="227">
        <v>91326</v>
      </c>
      <c r="C366" s="227" t="s">
        <v>314</v>
      </c>
      <c r="D366" s="227" t="s">
        <v>315</v>
      </c>
      <c r="E366" s="228">
        <v>2550</v>
      </c>
      <c r="F366" s="228">
        <v>2860</v>
      </c>
      <c r="G366" s="228">
        <v>3610</v>
      </c>
      <c r="H366" s="228">
        <v>4590</v>
      </c>
      <c r="I366" s="228">
        <v>5090</v>
      </c>
    </row>
    <row r="367" spans="2:9">
      <c r="B367" s="227">
        <v>91327</v>
      </c>
      <c r="C367" s="227" t="s">
        <v>314</v>
      </c>
      <c r="D367" s="227" t="s">
        <v>315</v>
      </c>
      <c r="E367" s="228">
        <v>1860</v>
      </c>
      <c r="F367" s="228">
        <v>2090</v>
      </c>
      <c r="G367" s="228">
        <v>2630</v>
      </c>
      <c r="H367" s="228">
        <v>3340</v>
      </c>
      <c r="I367" s="228">
        <v>3710</v>
      </c>
    </row>
    <row r="368" spans="2:9">
      <c r="B368" s="227">
        <v>91328</v>
      </c>
      <c r="C368" s="227" t="s">
        <v>314</v>
      </c>
      <c r="D368" s="227" t="s">
        <v>315</v>
      </c>
      <c r="E368" s="228">
        <v>1860</v>
      </c>
      <c r="F368" s="228">
        <v>2090</v>
      </c>
      <c r="G368" s="228">
        <v>2630</v>
      </c>
      <c r="H368" s="228">
        <v>3340</v>
      </c>
      <c r="I368" s="228">
        <v>3710</v>
      </c>
    </row>
    <row r="369" spans="2:9">
      <c r="B369" s="227">
        <v>91330</v>
      </c>
      <c r="C369" s="227" t="s">
        <v>314</v>
      </c>
      <c r="D369" s="227" t="s">
        <v>315</v>
      </c>
      <c r="E369" s="228">
        <v>1900</v>
      </c>
      <c r="F369" s="228">
        <v>2130</v>
      </c>
      <c r="G369" s="228">
        <v>2700</v>
      </c>
      <c r="H369" s="228">
        <v>3430</v>
      </c>
      <c r="I369" s="228">
        <v>3800</v>
      </c>
    </row>
    <row r="370" spans="2:9">
      <c r="B370" s="227">
        <v>91331</v>
      </c>
      <c r="C370" s="227" t="s">
        <v>314</v>
      </c>
      <c r="D370" s="227" t="s">
        <v>315</v>
      </c>
      <c r="E370" s="228">
        <v>1600</v>
      </c>
      <c r="F370" s="228">
        <v>1810</v>
      </c>
      <c r="G370" s="228">
        <v>2290</v>
      </c>
      <c r="H370" s="228">
        <v>2940</v>
      </c>
      <c r="I370" s="228">
        <v>3240</v>
      </c>
    </row>
    <row r="371" spans="2:9">
      <c r="B371" s="227">
        <v>91333</v>
      </c>
      <c r="C371" s="227" t="s">
        <v>314</v>
      </c>
      <c r="D371" s="227" t="s">
        <v>315</v>
      </c>
      <c r="E371" s="228">
        <v>1860</v>
      </c>
      <c r="F371" s="228">
        <v>2090</v>
      </c>
      <c r="G371" s="228">
        <v>2630</v>
      </c>
      <c r="H371" s="228">
        <v>3340</v>
      </c>
      <c r="I371" s="228">
        <v>3710</v>
      </c>
    </row>
    <row r="372" spans="2:9">
      <c r="B372" s="227">
        <v>91334</v>
      </c>
      <c r="C372" s="227" t="s">
        <v>314</v>
      </c>
      <c r="D372" s="227" t="s">
        <v>315</v>
      </c>
      <c r="E372" s="228">
        <v>1860</v>
      </c>
      <c r="F372" s="228">
        <v>2090</v>
      </c>
      <c r="G372" s="228">
        <v>2630</v>
      </c>
      <c r="H372" s="228">
        <v>3340</v>
      </c>
      <c r="I372" s="228">
        <v>3710</v>
      </c>
    </row>
    <row r="373" spans="2:9">
      <c r="B373" s="227">
        <v>91335</v>
      </c>
      <c r="C373" s="227" t="s">
        <v>314</v>
      </c>
      <c r="D373" s="227" t="s">
        <v>315</v>
      </c>
      <c r="E373" s="228">
        <v>1860</v>
      </c>
      <c r="F373" s="228">
        <v>2090</v>
      </c>
      <c r="G373" s="228">
        <v>2630</v>
      </c>
      <c r="H373" s="228">
        <v>3340</v>
      </c>
      <c r="I373" s="228">
        <v>3710</v>
      </c>
    </row>
    <row r="374" spans="2:9">
      <c r="B374" s="227">
        <v>91337</v>
      </c>
      <c r="C374" s="227" t="s">
        <v>314</v>
      </c>
      <c r="D374" s="227" t="s">
        <v>315</v>
      </c>
      <c r="E374" s="228">
        <v>1860</v>
      </c>
      <c r="F374" s="228">
        <v>2090</v>
      </c>
      <c r="G374" s="228">
        <v>2630</v>
      </c>
      <c r="H374" s="228">
        <v>3340</v>
      </c>
      <c r="I374" s="228">
        <v>3710</v>
      </c>
    </row>
    <row r="375" spans="2:9">
      <c r="B375" s="227">
        <v>91340</v>
      </c>
      <c r="C375" s="227" t="s">
        <v>314</v>
      </c>
      <c r="D375" s="227" t="s">
        <v>315</v>
      </c>
      <c r="E375" s="228">
        <v>1700</v>
      </c>
      <c r="F375" s="228">
        <v>1900</v>
      </c>
      <c r="G375" s="228">
        <v>2400</v>
      </c>
      <c r="H375" s="228">
        <v>3050</v>
      </c>
      <c r="I375" s="228">
        <v>3380</v>
      </c>
    </row>
    <row r="376" spans="2:9">
      <c r="B376" s="227">
        <v>91341</v>
      </c>
      <c r="C376" s="227" t="s">
        <v>314</v>
      </c>
      <c r="D376" s="227" t="s">
        <v>315</v>
      </c>
      <c r="E376" s="228">
        <v>1860</v>
      </c>
      <c r="F376" s="228">
        <v>2090</v>
      </c>
      <c r="G376" s="228">
        <v>2630</v>
      </c>
      <c r="H376" s="228">
        <v>3340</v>
      </c>
      <c r="I376" s="228">
        <v>3710</v>
      </c>
    </row>
    <row r="377" spans="2:9">
      <c r="B377" s="227">
        <v>91342</v>
      </c>
      <c r="C377" s="227" t="s">
        <v>314</v>
      </c>
      <c r="D377" s="227" t="s">
        <v>315</v>
      </c>
      <c r="E377" s="228">
        <v>1690</v>
      </c>
      <c r="F377" s="228">
        <v>1890</v>
      </c>
      <c r="G377" s="228">
        <v>2390</v>
      </c>
      <c r="H377" s="228">
        <v>3040</v>
      </c>
      <c r="I377" s="228">
        <v>3370</v>
      </c>
    </row>
    <row r="378" spans="2:9">
      <c r="B378" s="227">
        <v>91343</v>
      </c>
      <c r="C378" s="227" t="s">
        <v>314</v>
      </c>
      <c r="D378" s="227" t="s">
        <v>315</v>
      </c>
      <c r="E378" s="228">
        <v>1700</v>
      </c>
      <c r="F378" s="228">
        <v>1900</v>
      </c>
      <c r="G378" s="228">
        <v>2400</v>
      </c>
      <c r="H378" s="228">
        <v>3050</v>
      </c>
      <c r="I378" s="228">
        <v>3380</v>
      </c>
    </row>
    <row r="379" spans="2:9">
      <c r="B379" s="227">
        <v>91344</v>
      </c>
      <c r="C379" s="227" t="s">
        <v>314</v>
      </c>
      <c r="D379" s="227" t="s">
        <v>315</v>
      </c>
      <c r="E379" s="228">
        <v>2240</v>
      </c>
      <c r="F379" s="228">
        <v>2510</v>
      </c>
      <c r="G379" s="228">
        <v>3170</v>
      </c>
      <c r="H379" s="228">
        <v>4030</v>
      </c>
      <c r="I379" s="228">
        <v>4470</v>
      </c>
    </row>
    <row r="380" spans="2:9">
      <c r="B380" s="227">
        <v>91345</v>
      </c>
      <c r="C380" s="227" t="s">
        <v>314</v>
      </c>
      <c r="D380" s="227" t="s">
        <v>315</v>
      </c>
      <c r="E380" s="228">
        <v>1990</v>
      </c>
      <c r="F380" s="228">
        <v>2240</v>
      </c>
      <c r="G380" s="228">
        <v>2820</v>
      </c>
      <c r="H380" s="228">
        <v>3580</v>
      </c>
      <c r="I380" s="228">
        <v>3970</v>
      </c>
    </row>
    <row r="381" spans="2:9">
      <c r="B381" s="227">
        <v>91346</v>
      </c>
      <c r="C381" s="227" t="s">
        <v>314</v>
      </c>
      <c r="D381" s="227" t="s">
        <v>315</v>
      </c>
      <c r="E381" s="228">
        <v>1860</v>
      </c>
      <c r="F381" s="228">
        <v>2090</v>
      </c>
      <c r="G381" s="228">
        <v>2630</v>
      </c>
      <c r="H381" s="228">
        <v>3340</v>
      </c>
      <c r="I381" s="228">
        <v>3710</v>
      </c>
    </row>
    <row r="382" spans="2:9">
      <c r="B382" s="227">
        <v>91350</v>
      </c>
      <c r="C382" s="227" t="s">
        <v>314</v>
      </c>
      <c r="D382" s="227" t="s">
        <v>315</v>
      </c>
      <c r="E382" s="228">
        <v>2480</v>
      </c>
      <c r="F382" s="228">
        <v>2780</v>
      </c>
      <c r="G382" s="228">
        <v>3510</v>
      </c>
      <c r="H382" s="228">
        <v>4460</v>
      </c>
      <c r="I382" s="228">
        <v>4940</v>
      </c>
    </row>
    <row r="383" spans="2:9">
      <c r="B383" s="227">
        <v>91351</v>
      </c>
      <c r="C383" s="227" t="s">
        <v>314</v>
      </c>
      <c r="D383" s="227" t="s">
        <v>315</v>
      </c>
      <c r="E383" s="228">
        <v>2130</v>
      </c>
      <c r="F383" s="228">
        <v>2390</v>
      </c>
      <c r="G383" s="228">
        <v>3020</v>
      </c>
      <c r="H383" s="228">
        <v>3840</v>
      </c>
      <c r="I383" s="228">
        <v>4250</v>
      </c>
    </row>
    <row r="384" spans="2:9">
      <c r="B384" s="227">
        <v>91352</v>
      </c>
      <c r="C384" s="227" t="s">
        <v>314</v>
      </c>
      <c r="D384" s="227" t="s">
        <v>315</v>
      </c>
      <c r="E384" s="228">
        <v>1630</v>
      </c>
      <c r="F384" s="228">
        <v>1830</v>
      </c>
      <c r="G384" s="228">
        <v>2310</v>
      </c>
      <c r="H384" s="228">
        <v>2940</v>
      </c>
      <c r="I384" s="228">
        <v>3250</v>
      </c>
    </row>
    <row r="385" spans="2:9">
      <c r="B385" s="227">
        <v>91353</v>
      </c>
      <c r="C385" s="227" t="s">
        <v>314</v>
      </c>
      <c r="D385" s="227" t="s">
        <v>315</v>
      </c>
      <c r="E385" s="228">
        <v>1860</v>
      </c>
      <c r="F385" s="228">
        <v>2090</v>
      </c>
      <c r="G385" s="228">
        <v>2630</v>
      </c>
      <c r="H385" s="228">
        <v>3340</v>
      </c>
      <c r="I385" s="228">
        <v>3710</v>
      </c>
    </row>
    <row r="386" spans="2:9">
      <c r="B386" s="227">
        <v>91354</v>
      </c>
      <c r="C386" s="227" t="s">
        <v>314</v>
      </c>
      <c r="D386" s="227" t="s">
        <v>315</v>
      </c>
      <c r="E386" s="228">
        <v>2790</v>
      </c>
      <c r="F386" s="228">
        <v>3120</v>
      </c>
      <c r="G386" s="228">
        <v>3940</v>
      </c>
      <c r="H386" s="228">
        <v>5010</v>
      </c>
      <c r="I386" s="228">
        <v>5550</v>
      </c>
    </row>
    <row r="387" spans="2:9">
      <c r="B387" s="227">
        <v>91355</v>
      </c>
      <c r="C387" s="227" t="s">
        <v>314</v>
      </c>
      <c r="D387" s="227" t="s">
        <v>315</v>
      </c>
      <c r="E387" s="228">
        <v>2520</v>
      </c>
      <c r="F387" s="228">
        <v>2830</v>
      </c>
      <c r="G387" s="228">
        <v>3570</v>
      </c>
      <c r="H387" s="228">
        <v>4540</v>
      </c>
      <c r="I387" s="228">
        <v>5030</v>
      </c>
    </row>
    <row r="388" spans="2:9">
      <c r="B388" s="227">
        <v>91356</v>
      </c>
      <c r="C388" s="227" t="s">
        <v>314</v>
      </c>
      <c r="D388" s="227" t="s">
        <v>315</v>
      </c>
      <c r="E388" s="228">
        <v>1920</v>
      </c>
      <c r="F388" s="228">
        <v>2150</v>
      </c>
      <c r="G388" s="228">
        <v>2710</v>
      </c>
      <c r="H388" s="228">
        <v>3440</v>
      </c>
      <c r="I388" s="228">
        <v>3820</v>
      </c>
    </row>
    <row r="389" spans="2:9">
      <c r="B389" s="227">
        <v>91357</v>
      </c>
      <c r="C389" s="227" t="s">
        <v>314</v>
      </c>
      <c r="D389" s="227" t="s">
        <v>315</v>
      </c>
      <c r="E389" s="228">
        <v>1860</v>
      </c>
      <c r="F389" s="228">
        <v>2090</v>
      </c>
      <c r="G389" s="228">
        <v>2630</v>
      </c>
      <c r="H389" s="228">
        <v>3340</v>
      </c>
      <c r="I389" s="228">
        <v>3710</v>
      </c>
    </row>
    <row r="390" spans="2:9">
      <c r="B390" s="227">
        <v>91358</v>
      </c>
      <c r="C390" s="227" t="s">
        <v>316</v>
      </c>
      <c r="D390" s="227" t="s">
        <v>317</v>
      </c>
      <c r="E390" s="228">
        <v>1870</v>
      </c>
      <c r="F390" s="228">
        <v>2150</v>
      </c>
      <c r="G390" s="228">
        <v>2570</v>
      </c>
      <c r="H390" s="228">
        <v>3510</v>
      </c>
      <c r="I390" s="228">
        <v>4080</v>
      </c>
    </row>
    <row r="391" spans="2:9">
      <c r="B391" s="227">
        <v>91359</v>
      </c>
      <c r="C391" s="227" t="s">
        <v>316</v>
      </c>
      <c r="D391" s="227" t="s">
        <v>317</v>
      </c>
      <c r="E391" s="228">
        <v>1870</v>
      </c>
      <c r="F391" s="228">
        <v>2150</v>
      </c>
      <c r="G391" s="228">
        <v>2570</v>
      </c>
      <c r="H391" s="228">
        <v>3510</v>
      </c>
      <c r="I391" s="228">
        <v>4080</v>
      </c>
    </row>
    <row r="392" spans="2:9">
      <c r="B392" s="227">
        <v>91360</v>
      </c>
      <c r="C392" s="227" t="s">
        <v>316</v>
      </c>
      <c r="D392" s="227" t="s">
        <v>317</v>
      </c>
      <c r="E392" s="228">
        <v>2080</v>
      </c>
      <c r="F392" s="228">
        <v>2390</v>
      </c>
      <c r="G392" s="228">
        <v>2860</v>
      </c>
      <c r="H392" s="228">
        <v>3900</v>
      </c>
      <c r="I392" s="228">
        <v>4540</v>
      </c>
    </row>
    <row r="393" spans="2:9">
      <c r="B393" s="227">
        <v>91361</v>
      </c>
      <c r="C393" s="227" t="s">
        <v>314</v>
      </c>
      <c r="D393" s="227" t="s">
        <v>315</v>
      </c>
      <c r="E393" s="228">
        <v>2440</v>
      </c>
      <c r="F393" s="228">
        <v>2780</v>
      </c>
      <c r="G393" s="228">
        <v>3390</v>
      </c>
      <c r="H393" s="228">
        <v>4500</v>
      </c>
      <c r="I393" s="228">
        <v>5150</v>
      </c>
    </row>
    <row r="394" spans="2:9">
      <c r="B394" s="227">
        <v>91361</v>
      </c>
      <c r="C394" s="227" t="s">
        <v>316</v>
      </c>
      <c r="D394" s="227" t="s">
        <v>317</v>
      </c>
      <c r="E394" s="228">
        <v>2440</v>
      </c>
      <c r="F394" s="228">
        <v>2780</v>
      </c>
      <c r="G394" s="228">
        <v>3390</v>
      </c>
      <c r="H394" s="228">
        <v>4500</v>
      </c>
      <c r="I394" s="228">
        <v>5150</v>
      </c>
    </row>
    <row r="395" spans="2:9">
      <c r="B395" s="227">
        <v>91362</v>
      </c>
      <c r="C395" s="227" t="s">
        <v>314</v>
      </c>
      <c r="D395" s="227" t="s">
        <v>315</v>
      </c>
      <c r="E395" s="228">
        <v>2310</v>
      </c>
      <c r="F395" s="228">
        <v>2650</v>
      </c>
      <c r="G395" s="228">
        <v>3180</v>
      </c>
      <c r="H395" s="228">
        <v>4320</v>
      </c>
      <c r="I395" s="228">
        <v>5020</v>
      </c>
    </row>
    <row r="396" spans="2:9">
      <c r="B396" s="227">
        <v>91362</v>
      </c>
      <c r="C396" s="227" t="s">
        <v>316</v>
      </c>
      <c r="D396" s="227" t="s">
        <v>317</v>
      </c>
      <c r="E396" s="228">
        <v>2310</v>
      </c>
      <c r="F396" s="228">
        <v>2650</v>
      </c>
      <c r="G396" s="228">
        <v>3180</v>
      </c>
      <c r="H396" s="228">
        <v>4320</v>
      </c>
      <c r="I396" s="228">
        <v>5020</v>
      </c>
    </row>
    <row r="397" spans="2:9">
      <c r="B397" s="227">
        <v>91364</v>
      </c>
      <c r="C397" s="227" t="s">
        <v>314</v>
      </c>
      <c r="D397" s="227" t="s">
        <v>315</v>
      </c>
      <c r="E397" s="228">
        <v>2790</v>
      </c>
      <c r="F397" s="228">
        <v>3120</v>
      </c>
      <c r="G397" s="228">
        <v>3940</v>
      </c>
      <c r="H397" s="228">
        <v>5010</v>
      </c>
      <c r="I397" s="228">
        <v>5550</v>
      </c>
    </row>
    <row r="398" spans="2:9">
      <c r="B398" s="227">
        <v>91365</v>
      </c>
      <c r="C398" s="227" t="s">
        <v>314</v>
      </c>
      <c r="D398" s="227" t="s">
        <v>315</v>
      </c>
      <c r="E398" s="228">
        <v>1860</v>
      </c>
      <c r="F398" s="228">
        <v>2090</v>
      </c>
      <c r="G398" s="228">
        <v>2630</v>
      </c>
      <c r="H398" s="228">
        <v>3340</v>
      </c>
      <c r="I398" s="228">
        <v>3710</v>
      </c>
    </row>
    <row r="399" spans="2:9">
      <c r="B399" s="227">
        <v>91367</v>
      </c>
      <c r="C399" s="227" t="s">
        <v>314</v>
      </c>
      <c r="D399" s="227" t="s">
        <v>315</v>
      </c>
      <c r="E399" s="228">
        <v>2730</v>
      </c>
      <c r="F399" s="228">
        <v>3060</v>
      </c>
      <c r="G399" s="228">
        <v>3860</v>
      </c>
      <c r="H399" s="228">
        <v>4900</v>
      </c>
      <c r="I399" s="228">
        <v>5440</v>
      </c>
    </row>
    <row r="400" spans="2:9">
      <c r="B400" s="227">
        <v>91371</v>
      </c>
      <c r="C400" s="227" t="s">
        <v>314</v>
      </c>
      <c r="D400" s="227" t="s">
        <v>315</v>
      </c>
      <c r="E400" s="228">
        <v>1860</v>
      </c>
      <c r="F400" s="228">
        <v>2090</v>
      </c>
      <c r="G400" s="228">
        <v>2630</v>
      </c>
      <c r="H400" s="228">
        <v>3340</v>
      </c>
      <c r="I400" s="228">
        <v>3710</v>
      </c>
    </row>
    <row r="401" spans="2:9">
      <c r="B401" s="227">
        <v>91372</v>
      </c>
      <c r="C401" s="227" t="s">
        <v>314</v>
      </c>
      <c r="D401" s="227" t="s">
        <v>315</v>
      </c>
      <c r="E401" s="228">
        <v>1860</v>
      </c>
      <c r="F401" s="228">
        <v>2090</v>
      </c>
      <c r="G401" s="228">
        <v>2630</v>
      </c>
      <c r="H401" s="228">
        <v>3340</v>
      </c>
      <c r="I401" s="228">
        <v>3710</v>
      </c>
    </row>
    <row r="402" spans="2:9">
      <c r="B402" s="227">
        <v>91376</v>
      </c>
      <c r="C402" s="227" t="s">
        <v>314</v>
      </c>
      <c r="D402" s="227" t="s">
        <v>315</v>
      </c>
      <c r="E402" s="228">
        <v>1860</v>
      </c>
      <c r="F402" s="228">
        <v>2090</v>
      </c>
      <c r="G402" s="228">
        <v>2630</v>
      </c>
      <c r="H402" s="228">
        <v>3340</v>
      </c>
      <c r="I402" s="228">
        <v>3710</v>
      </c>
    </row>
    <row r="403" spans="2:9">
      <c r="B403" s="227">
        <v>91377</v>
      </c>
      <c r="C403" s="227" t="s">
        <v>316</v>
      </c>
      <c r="D403" s="227" t="s">
        <v>317</v>
      </c>
      <c r="E403" s="228">
        <v>2570</v>
      </c>
      <c r="F403" s="228">
        <v>2950</v>
      </c>
      <c r="G403" s="228">
        <v>3530</v>
      </c>
      <c r="H403" s="228">
        <v>4820</v>
      </c>
      <c r="I403" s="228">
        <v>5610</v>
      </c>
    </row>
    <row r="404" spans="2:9">
      <c r="B404" s="227">
        <v>91380</v>
      </c>
      <c r="C404" s="227" t="s">
        <v>314</v>
      </c>
      <c r="D404" s="227" t="s">
        <v>315</v>
      </c>
      <c r="E404" s="228">
        <v>1860</v>
      </c>
      <c r="F404" s="228">
        <v>2090</v>
      </c>
      <c r="G404" s="228">
        <v>2630</v>
      </c>
      <c r="H404" s="228">
        <v>3340</v>
      </c>
      <c r="I404" s="228">
        <v>3710</v>
      </c>
    </row>
    <row r="405" spans="2:9">
      <c r="B405" s="227">
        <v>91381</v>
      </c>
      <c r="C405" s="227" t="s">
        <v>314</v>
      </c>
      <c r="D405" s="227" t="s">
        <v>315</v>
      </c>
      <c r="E405" s="228">
        <v>2540</v>
      </c>
      <c r="F405" s="228">
        <v>2850</v>
      </c>
      <c r="G405" s="228">
        <v>3590</v>
      </c>
      <c r="H405" s="228">
        <v>4560</v>
      </c>
      <c r="I405" s="228">
        <v>5060</v>
      </c>
    </row>
    <row r="406" spans="2:9">
      <c r="B406" s="227">
        <v>91382</v>
      </c>
      <c r="C406" s="227" t="s">
        <v>314</v>
      </c>
      <c r="D406" s="227" t="s">
        <v>315</v>
      </c>
      <c r="E406" s="228">
        <v>1860</v>
      </c>
      <c r="F406" s="228">
        <v>2090</v>
      </c>
      <c r="G406" s="228">
        <v>2630</v>
      </c>
      <c r="H406" s="228">
        <v>3340</v>
      </c>
      <c r="I406" s="228">
        <v>3710</v>
      </c>
    </row>
    <row r="407" spans="2:9">
      <c r="B407" s="227">
        <v>91383</v>
      </c>
      <c r="C407" s="227" t="s">
        <v>314</v>
      </c>
      <c r="D407" s="227" t="s">
        <v>315</v>
      </c>
      <c r="E407" s="228">
        <v>1860</v>
      </c>
      <c r="F407" s="228">
        <v>2090</v>
      </c>
      <c r="G407" s="228">
        <v>2630</v>
      </c>
      <c r="H407" s="228">
        <v>3340</v>
      </c>
      <c r="I407" s="228">
        <v>3710</v>
      </c>
    </row>
    <row r="408" spans="2:9">
      <c r="B408" s="227">
        <v>91384</v>
      </c>
      <c r="C408" s="227" t="s">
        <v>314</v>
      </c>
      <c r="D408" s="227" t="s">
        <v>315</v>
      </c>
      <c r="E408" s="228">
        <v>1960</v>
      </c>
      <c r="F408" s="228">
        <v>2200</v>
      </c>
      <c r="G408" s="228">
        <v>2770</v>
      </c>
      <c r="H408" s="228">
        <v>3520</v>
      </c>
      <c r="I408" s="228">
        <v>3900</v>
      </c>
    </row>
    <row r="409" spans="2:9">
      <c r="B409" s="227">
        <v>91385</v>
      </c>
      <c r="C409" s="227" t="s">
        <v>314</v>
      </c>
      <c r="D409" s="227" t="s">
        <v>315</v>
      </c>
      <c r="E409" s="228">
        <v>1860</v>
      </c>
      <c r="F409" s="228">
        <v>2090</v>
      </c>
      <c r="G409" s="228">
        <v>2630</v>
      </c>
      <c r="H409" s="228">
        <v>3340</v>
      </c>
      <c r="I409" s="228">
        <v>3710</v>
      </c>
    </row>
    <row r="410" spans="2:9">
      <c r="B410" s="227">
        <v>91386</v>
      </c>
      <c r="C410" s="227" t="s">
        <v>314</v>
      </c>
      <c r="D410" s="227" t="s">
        <v>315</v>
      </c>
      <c r="E410" s="228">
        <v>1860</v>
      </c>
      <c r="F410" s="228">
        <v>2090</v>
      </c>
      <c r="G410" s="228">
        <v>2630</v>
      </c>
      <c r="H410" s="228">
        <v>3340</v>
      </c>
      <c r="I410" s="228">
        <v>3710</v>
      </c>
    </row>
    <row r="411" spans="2:9">
      <c r="B411" s="227">
        <v>91387</v>
      </c>
      <c r="C411" s="227" t="s">
        <v>314</v>
      </c>
      <c r="D411" s="227" t="s">
        <v>315</v>
      </c>
      <c r="E411" s="228">
        <v>2200</v>
      </c>
      <c r="F411" s="228">
        <v>2470</v>
      </c>
      <c r="G411" s="228">
        <v>3110</v>
      </c>
      <c r="H411" s="228">
        <v>3950</v>
      </c>
      <c r="I411" s="228">
        <v>4380</v>
      </c>
    </row>
    <row r="412" spans="2:9">
      <c r="B412" s="227">
        <v>91390</v>
      </c>
      <c r="C412" s="227" t="s">
        <v>314</v>
      </c>
      <c r="D412" s="227" t="s">
        <v>315</v>
      </c>
      <c r="E412" s="228">
        <v>2340</v>
      </c>
      <c r="F412" s="228">
        <v>2620</v>
      </c>
      <c r="G412" s="228">
        <v>3310</v>
      </c>
      <c r="H412" s="228">
        <v>4210</v>
      </c>
      <c r="I412" s="228">
        <v>4660</v>
      </c>
    </row>
    <row r="413" spans="2:9">
      <c r="B413" s="227">
        <v>91392</v>
      </c>
      <c r="C413" s="227" t="s">
        <v>314</v>
      </c>
      <c r="D413" s="227" t="s">
        <v>315</v>
      </c>
      <c r="E413" s="228">
        <v>1860</v>
      </c>
      <c r="F413" s="228">
        <v>2090</v>
      </c>
      <c r="G413" s="228">
        <v>2630</v>
      </c>
      <c r="H413" s="228">
        <v>3340</v>
      </c>
      <c r="I413" s="228">
        <v>3710</v>
      </c>
    </row>
    <row r="414" spans="2:9">
      <c r="B414" s="227">
        <v>91393</v>
      </c>
      <c r="C414" s="227" t="s">
        <v>314</v>
      </c>
      <c r="D414" s="227" t="s">
        <v>315</v>
      </c>
      <c r="E414" s="228">
        <v>1860</v>
      </c>
      <c r="F414" s="228">
        <v>2090</v>
      </c>
      <c r="G414" s="228">
        <v>2630</v>
      </c>
      <c r="H414" s="228">
        <v>3340</v>
      </c>
      <c r="I414" s="228">
        <v>3710</v>
      </c>
    </row>
    <row r="415" spans="2:9">
      <c r="B415" s="227">
        <v>91394</v>
      </c>
      <c r="C415" s="227" t="s">
        <v>314</v>
      </c>
      <c r="D415" s="227" t="s">
        <v>315</v>
      </c>
      <c r="E415" s="228">
        <v>1860</v>
      </c>
      <c r="F415" s="228">
        <v>2090</v>
      </c>
      <c r="G415" s="228">
        <v>2630</v>
      </c>
      <c r="H415" s="228">
        <v>3340</v>
      </c>
      <c r="I415" s="228">
        <v>3710</v>
      </c>
    </row>
    <row r="416" spans="2:9">
      <c r="B416" s="227">
        <v>91395</v>
      </c>
      <c r="C416" s="227" t="s">
        <v>314</v>
      </c>
      <c r="D416" s="227" t="s">
        <v>315</v>
      </c>
      <c r="E416" s="228">
        <v>1860</v>
      </c>
      <c r="F416" s="228">
        <v>2090</v>
      </c>
      <c r="G416" s="228">
        <v>2630</v>
      </c>
      <c r="H416" s="228">
        <v>3340</v>
      </c>
      <c r="I416" s="228">
        <v>3710</v>
      </c>
    </row>
    <row r="417" spans="2:9">
      <c r="B417" s="227">
        <v>91396</v>
      </c>
      <c r="C417" s="227" t="s">
        <v>314</v>
      </c>
      <c r="D417" s="227" t="s">
        <v>315</v>
      </c>
      <c r="E417" s="228">
        <v>1860</v>
      </c>
      <c r="F417" s="228">
        <v>2090</v>
      </c>
      <c r="G417" s="228">
        <v>2630</v>
      </c>
      <c r="H417" s="228">
        <v>3340</v>
      </c>
      <c r="I417" s="228">
        <v>3710</v>
      </c>
    </row>
    <row r="418" spans="2:9">
      <c r="B418" s="227">
        <v>91401</v>
      </c>
      <c r="C418" s="227" t="s">
        <v>314</v>
      </c>
      <c r="D418" s="227" t="s">
        <v>315</v>
      </c>
      <c r="E418" s="228">
        <v>1820</v>
      </c>
      <c r="F418" s="228">
        <v>2050</v>
      </c>
      <c r="G418" s="228">
        <v>2580</v>
      </c>
      <c r="H418" s="228">
        <v>3280</v>
      </c>
      <c r="I418" s="228">
        <v>3630</v>
      </c>
    </row>
    <row r="419" spans="2:9">
      <c r="B419" s="227">
        <v>91402</v>
      </c>
      <c r="C419" s="227" t="s">
        <v>314</v>
      </c>
      <c r="D419" s="227" t="s">
        <v>315</v>
      </c>
      <c r="E419" s="228">
        <v>1650</v>
      </c>
      <c r="F419" s="228">
        <v>1860</v>
      </c>
      <c r="G419" s="228">
        <v>2340</v>
      </c>
      <c r="H419" s="228">
        <v>2970</v>
      </c>
      <c r="I419" s="228">
        <v>3300</v>
      </c>
    </row>
    <row r="420" spans="2:9">
      <c r="B420" s="227">
        <v>91403</v>
      </c>
      <c r="C420" s="227" t="s">
        <v>314</v>
      </c>
      <c r="D420" s="227" t="s">
        <v>315</v>
      </c>
      <c r="E420" s="228">
        <v>2420</v>
      </c>
      <c r="F420" s="228">
        <v>2710</v>
      </c>
      <c r="G420" s="228">
        <v>3420</v>
      </c>
      <c r="H420" s="228">
        <v>4350</v>
      </c>
      <c r="I420" s="228">
        <v>4820</v>
      </c>
    </row>
    <row r="421" spans="2:9">
      <c r="B421" s="227">
        <v>91404</v>
      </c>
      <c r="C421" s="227" t="s">
        <v>314</v>
      </c>
      <c r="D421" s="227" t="s">
        <v>315</v>
      </c>
      <c r="E421" s="228">
        <v>1860</v>
      </c>
      <c r="F421" s="228">
        <v>2090</v>
      </c>
      <c r="G421" s="228">
        <v>2630</v>
      </c>
      <c r="H421" s="228">
        <v>3340</v>
      </c>
      <c r="I421" s="228">
        <v>3710</v>
      </c>
    </row>
    <row r="422" spans="2:9">
      <c r="B422" s="227">
        <v>91405</v>
      </c>
      <c r="C422" s="227" t="s">
        <v>314</v>
      </c>
      <c r="D422" s="227" t="s">
        <v>315</v>
      </c>
      <c r="E422" s="228">
        <v>1800</v>
      </c>
      <c r="F422" s="228">
        <v>2020</v>
      </c>
      <c r="G422" s="228">
        <v>2550</v>
      </c>
      <c r="H422" s="228">
        <v>3240</v>
      </c>
      <c r="I422" s="228">
        <v>3590</v>
      </c>
    </row>
    <row r="423" spans="2:9">
      <c r="B423" s="227">
        <v>91406</v>
      </c>
      <c r="C423" s="227" t="s">
        <v>314</v>
      </c>
      <c r="D423" s="227" t="s">
        <v>315</v>
      </c>
      <c r="E423" s="228">
        <v>1850</v>
      </c>
      <c r="F423" s="228">
        <v>2080</v>
      </c>
      <c r="G423" s="228">
        <v>2620</v>
      </c>
      <c r="H423" s="228">
        <v>3330</v>
      </c>
      <c r="I423" s="228">
        <v>3690</v>
      </c>
    </row>
    <row r="424" spans="2:9">
      <c r="B424" s="227">
        <v>91407</v>
      </c>
      <c r="C424" s="227" t="s">
        <v>314</v>
      </c>
      <c r="D424" s="227" t="s">
        <v>315</v>
      </c>
      <c r="E424" s="228">
        <v>1860</v>
      </c>
      <c r="F424" s="228">
        <v>2090</v>
      </c>
      <c r="G424" s="228">
        <v>2630</v>
      </c>
      <c r="H424" s="228">
        <v>3340</v>
      </c>
      <c r="I424" s="228">
        <v>3710</v>
      </c>
    </row>
    <row r="425" spans="2:9">
      <c r="B425" s="227">
        <v>91408</v>
      </c>
      <c r="C425" s="227" t="s">
        <v>314</v>
      </c>
      <c r="D425" s="227" t="s">
        <v>315</v>
      </c>
      <c r="E425" s="228">
        <v>1860</v>
      </c>
      <c r="F425" s="228">
        <v>2090</v>
      </c>
      <c r="G425" s="228">
        <v>2630</v>
      </c>
      <c r="H425" s="228">
        <v>3340</v>
      </c>
      <c r="I425" s="228">
        <v>3710</v>
      </c>
    </row>
    <row r="426" spans="2:9">
      <c r="B426" s="227">
        <v>91409</v>
      </c>
      <c r="C426" s="227" t="s">
        <v>314</v>
      </c>
      <c r="D426" s="227" t="s">
        <v>315</v>
      </c>
      <c r="E426" s="228">
        <v>1860</v>
      </c>
      <c r="F426" s="228">
        <v>2090</v>
      </c>
      <c r="G426" s="228">
        <v>2630</v>
      </c>
      <c r="H426" s="228">
        <v>3340</v>
      </c>
      <c r="I426" s="228">
        <v>3710</v>
      </c>
    </row>
    <row r="427" spans="2:9">
      <c r="B427" s="227">
        <v>91411</v>
      </c>
      <c r="C427" s="227" t="s">
        <v>314</v>
      </c>
      <c r="D427" s="227" t="s">
        <v>315</v>
      </c>
      <c r="E427" s="228">
        <v>1940</v>
      </c>
      <c r="F427" s="228">
        <v>2170</v>
      </c>
      <c r="G427" s="228">
        <v>2740</v>
      </c>
      <c r="H427" s="228">
        <v>3480</v>
      </c>
      <c r="I427" s="228">
        <v>3860</v>
      </c>
    </row>
    <row r="428" spans="2:9">
      <c r="B428" s="227">
        <v>91412</v>
      </c>
      <c r="C428" s="227" t="s">
        <v>314</v>
      </c>
      <c r="D428" s="227" t="s">
        <v>315</v>
      </c>
      <c r="E428" s="228">
        <v>1860</v>
      </c>
      <c r="F428" s="228">
        <v>2090</v>
      </c>
      <c r="G428" s="228">
        <v>2630</v>
      </c>
      <c r="H428" s="228">
        <v>3340</v>
      </c>
      <c r="I428" s="228">
        <v>3710</v>
      </c>
    </row>
    <row r="429" spans="2:9">
      <c r="B429" s="227">
        <v>91413</v>
      </c>
      <c r="C429" s="227" t="s">
        <v>314</v>
      </c>
      <c r="D429" s="227" t="s">
        <v>315</v>
      </c>
      <c r="E429" s="228">
        <v>1860</v>
      </c>
      <c r="F429" s="228">
        <v>2090</v>
      </c>
      <c r="G429" s="228">
        <v>2630</v>
      </c>
      <c r="H429" s="228">
        <v>3340</v>
      </c>
      <c r="I429" s="228">
        <v>3710</v>
      </c>
    </row>
    <row r="430" spans="2:9">
      <c r="B430" s="227">
        <v>91416</v>
      </c>
      <c r="C430" s="227" t="s">
        <v>314</v>
      </c>
      <c r="D430" s="227" t="s">
        <v>315</v>
      </c>
      <c r="E430" s="228">
        <v>1860</v>
      </c>
      <c r="F430" s="228">
        <v>2090</v>
      </c>
      <c r="G430" s="228">
        <v>2630</v>
      </c>
      <c r="H430" s="228">
        <v>3340</v>
      </c>
      <c r="I430" s="228">
        <v>3710</v>
      </c>
    </row>
    <row r="431" spans="2:9">
      <c r="B431" s="227">
        <v>91423</v>
      </c>
      <c r="C431" s="227" t="s">
        <v>314</v>
      </c>
      <c r="D431" s="227" t="s">
        <v>315</v>
      </c>
      <c r="E431" s="228">
        <v>2270</v>
      </c>
      <c r="F431" s="228">
        <v>2550</v>
      </c>
      <c r="G431" s="228">
        <v>3210</v>
      </c>
      <c r="H431" s="228">
        <v>4080</v>
      </c>
      <c r="I431" s="228">
        <v>4520</v>
      </c>
    </row>
    <row r="432" spans="2:9">
      <c r="B432" s="227">
        <v>91426</v>
      </c>
      <c r="C432" s="227" t="s">
        <v>314</v>
      </c>
      <c r="D432" s="227" t="s">
        <v>315</v>
      </c>
      <c r="E432" s="228">
        <v>1860</v>
      </c>
      <c r="F432" s="228">
        <v>2090</v>
      </c>
      <c r="G432" s="228">
        <v>2630</v>
      </c>
      <c r="H432" s="228">
        <v>3340</v>
      </c>
      <c r="I432" s="228">
        <v>3710</v>
      </c>
    </row>
    <row r="433" spans="2:9">
      <c r="B433" s="227">
        <v>91436</v>
      </c>
      <c r="C433" s="227" t="s">
        <v>314</v>
      </c>
      <c r="D433" s="227" t="s">
        <v>315</v>
      </c>
      <c r="E433" s="228">
        <v>2790</v>
      </c>
      <c r="F433" s="228">
        <v>3120</v>
      </c>
      <c r="G433" s="228">
        <v>3940</v>
      </c>
      <c r="H433" s="228">
        <v>5010</v>
      </c>
      <c r="I433" s="228">
        <v>5550</v>
      </c>
    </row>
    <row r="434" spans="2:9">
      <c r="B434" s="227">
        <v>91482</v>
      </c>
      <c r="C434" s="227" t="s">
        <v>314</v>
      </c>
      <c r="D434" s="227" t="s">
        <v>315</v>
      </c>
      <c r="E434" s="228">
        <v>1860</v>
      </c>
      <c r="F434" s="228">
        <v>2090</v>
      </c>
      <c r="G434" s="228">
        <v>2630</v>
      </c>
      <c r="H434" s="228">
        <v>3340</v>
      </c>
      <c r="I434" s="228">
        <v>3710</v>
      </c>
    </row>
    <row r="435" spans="2:9">
      <c r="B435" s="227">
        <v>91499</v>
      </c>
      <c r="C435" s="227" t="s">
        <v>314</v>
      </c>
      <c r="D435" s="227" t="s">
        <v>315</v>
      </c>
      <c r="E435" s="228">
        <v>1860</v>
      </c>
      <c r="F435" s="228">
        <v>2090</v>
      </c>
      <c r="G435" s="228">
        <v>2630</v>
      </c>
      <c r="H435" s="228">
        <v>3340</v>
      </c>
      <c r="I435" s="228">
        <v>3710</v>
      </c>
    </row>
    <row r="436" spans="2:9">
      <c r="B436" s="227">
        <v>91501</v>
      </c>
      <c r="C436" s="227" t="s">
        <v>314</v>
      </c>
      <c r="D436" s="227" t="s">
        <v>315</v>
      </c>
      <c r="E436" s="228">
        <v>2060</v>
      </c>
      <c r="F436" s="228">
        <v>2310</v>
      </c>
      <c r="G436" s="228">
        <v>2910</v>
      </c>
      <c r="H436" s="228">
        <v>3700</v>
      </c>
      <c r="I436" s="228">
        <v>4100</v>
      </c>
    </row>
    <row r="437" spans="2:9">
      <c r="B437" s="227">
        <v>91502</v>
      </c>
      <c r="C437" s="227" t="s">
        <v>314</v>
      </c>
      <c r="D437" s="227" t="s">
        <v>315</v>
      </c>
      <c r="E437" s="228">
        <v>1960</v>
      </c>
      <c r="F437" s="228">
        <v>2200</v>
      </c>
      <c r="G437" s="228">
        <v>2770</v>
      </c>
      <c r="H437" s="228">
        <v>3520</v>
      </c>
      <c r="I437" s="228">
        <v>3900</v>
      </c>
    </row>
    <row r="438" spans="2:9">
      <c r="B438" s="227">
        <v>91503</v>
      </c>
      <c r="C438" s="227" t="s">
        <v>314</v>
      </c>
      <c r="D438" s="227" t="s">
        <v>315</v>
      </c>
      <c r="E438" s="228">
        <v>1860</v>
      </c>
      <c r="F438" s="228">
        <v>2090</v>
      </c>
      <c r="G438" s="228">
        <v>2630</v>
      </c>
      <c r="H438" s="228">
        <v>3340</v>
      </c>
      <c r="I438" s="228">
        <v>3710</v>
      </c>
    </row>
    <row r="439" spans="2:9">
      <c r="B439" s="227">
        <v>91504</v>
      </c>
      <c r="C439" s="227" t="s">
        <v>314</v>
      </c>
      <c r="D439" s="227" t="s">
        <v>315</v>
      </c>
      <c r="E439" s="228">
        <v>2090</v>
      </c>
      <c r="F439" s="228">
        <v>2350</v>
      </c>
      <c r="G439" s="228">
        <v>2960</v>
      </c>
      <c r="H439" s="228">
        <v>3760</v>
      </c>
      <c r="I439" s="228">
        <v>4170</v>
      </c>
    </row>
    <row r="440" spans="2:9">
      <c r="B440" s="227">
        <v>91505</v>
      </c>
      <c r="C440" s="227" t="s">
        <v>314</v>
      </c>
      <c r="D440" s="227" t="s">
        <v>315</v>
      </c>
      <c r="E440" s="228">
        <v>2450</v>
      </c>
      <c r="F440" s="228">
        <v>2740</v>
      </c>
      <c r="G440" s="228">
        <v>3460</v>
      </c>
      <c r="H440" s="228">
        <v>4400</v>
      </c>
      <c r="I440" s="228">
        <v>4870</v>
      </c>
    </row>
    <row r="441" spans="2:9">
      <c r="B441" s="227">
        <v>91506</v>
      </c>
      <c r="C441" s="227" t="s">
        <v>314</v>
      </c>
      <c r="D441" s="227" t="s">
        <v>315</v>
      </c>
      <c r="E441" s="228">
        <v>1920</v>
      </c>
      <c r="F441" s="228">
        <v>2150</v>
      </c>
      <c r="G441" s="228">
        <v>2710</v>
      </c>
      <c r="H441" s="228">
        <v>3440</v>
      </c>
      <c r="I441" s="228">
        <v>3820</v>
      </c>
    </row>
    <row r="442" spans="2:9">
      <c r="B442" s="227">
        <v>91507</v>
      </c>
      <c r="C442" s="227" t="s">
        <v>314</v>
      </c>
      <c r="D442" s="227" t="s">
        <v>315</v>
      </c>
      <c r="E442" s="228">
        <v>1860</v>
      </c>
      <c r="F442" s="228">
        <v>2090</v>
      </c>
      <c r="G442" s="228">
        <v>2630</v>
      </c>
      <c r="H442" s="228">
        <v>3340</v>
      </c>
      <c r="I442" s="228">
        <v>3710</v>
      </c>
    </row>
    <row r="443" spans="2:9">
      <c r="B443" s="227">
        <v>91508</v>
      </c>
      <c r="C443" s="227" t="s">
        <v>314</v>
      </c>
      <c r="D443" s="227" t="s">
        <v>315</v>
      </c>
      <c r="E443" s="228">
        <v>1860</v>
      </c>
      <c r="F443" s="228">
        <v>2090</v>
      </c>
      <c r="G443" s="228">
        <v>2630</v>
      </c>
      <c r="H443" s="228">
        <v>3340</v>
      </c>
      <c r="I443" s="228">
        <v>3710</v>
      </c>
    </row>
    <row r="444" spans="2:9">
      <c r="B444" s="227">
        <v>91510</v>
      </c>
      <c r="C444" s="227" t="s">
        <v>314</v>
      </c>
      <c r="D444" s="227" t="s">
        <v>315</v>
      </c>
      <c r="E444" s="228">
        <v>1860</v>
      </c>
      <c r="F444" s="228">
        <v>2090</v>
      </c>
      <c r="G444" s="228">
        <v>2630</v>
      </c>
      <c r="H444" s="228">
        <v>3340</v>
      </c>
      <c r="I444" s="228">
        <v>3710</v>
      </c>
    </row>
    <row r="445" spans="2:9">
      <c r="B445" s="227">
        <v>91601</v>
      </c>
      <c r="C445" s="227" t="s">
        <v>314</v>
      </c>
      <c r="D445" s="227" t="s">
        <v>315</v>
      </c>
      <c r="E445" s="228">
        <v>2130</v>
      </c>
      <c r="F445" s="228">
        <v>2390</v>
      </c>
      <c r="G445" s="228">
        <v>3010</v>
      </c>
      <c r="H445" s="228">
        <v>3820</v>
      </c>
      <c r="I445" s="228">
        <v>4240</v>
      </c>
    </row>
    <row r="446" spans="2:9">
      <c r="B446" s="227">
        <v>91602</v>
      </c>
      <c r="C446" s="227" t="s">
        <v>314</v>
      </c>
      <c r="D446" s="227" t="s">
        <v>315</v>
      </c>
      <c r="E446" s="228">
        <v>2290</v>
      </c>
      <c r="F446" s="228">
        <v>2570</v>
      </c>
      <c r="G446" s="228">
        <v>3240</v>
      </c>
      <c r="H446" s="228">
        <v>4120</v>
      </c>
      <c r="I446" s="228">
        <v>4560</v>
      </c>
    </row>
    <row r="447" spans="2:9">
      <c r="B447" s="227">
        <v>91603</v>
      </c>
      <c r="C447" s="227" t="s">
        <v>314</v>
      </c>
      <c r="D447" s="227" t="s">
        <v>315</v>
      </c>
      <c r="E447" s="228">
        <v>1860</v>
      </c>
      <c r="F447" s="228">
        <v>2090</v>
      </c>
      <c r="G447" s="228">
        <v>2630</v>
      </c>
      <c r="H447" s="228">
        <v>3340</v>
      </c>
      <c r="I447" s="228">
        <v>3710</v>
      </c>
    </row>
    <row r="448" spans="2:9">
      <c r="B448" s="227">
        <v>91604</v>
      </c>
      <c r="C448" s="227" t="s">
        <v>314</v>
      </c>
      <c r="D448" s="227" t="s">
        <v>315</v>
      </c>
      <c r="E448" s="228">
        <v>2440</v>
      </c>
      <c r="F448" s="228">
        <v>2740</v>
      </c>
      <c r="G448" s="228">
        <v>3450</v>
      </c>
      <c r="H448" s="228">
        <v>4380</v>
      </c>
      <c r="I448" s="228">
        <v>4860</v>
      </c>
    </row>
    <row r="449" spans="2:9">
      <c r="B449" s="227">
        <v>91605</v>
      </c>
      <c r="C449" s="227" t="s">
        <v>314</v>
      </c>
      <c r="D449" s="227" t="s">
        <v>315</v>
      </c>
      <c r="E449" s="228">
        <v>1720</v>
      </c>
      <c r="F449" s="228">
        <v>1930</v>
      </c>
      <c r="G449" s="228">
        <v>2440</v>
      </c>
      <c r="H449" s="228">
        <v>3100</v>
      </c>
      <c r="I449" s="228">
        <v>3440</v>
      </c>
    </row>
    <row r="450" spans="2:9">
      <c r="B450" s="227">
        <v>91606</v>
      </c>
      <c r="C450" s="227" t="s">
        <v>314</v>
      </c>
      <c r="D450" s="227" t="s">
        <v>315</v>
      </c>
      <c r="E450" s="228">
        <v>1740</v>
      </c>
      <c r="F450" s="228">
        <v>1950</v>
      </c>
      <c r="G450" s="228">
        <v>2460</v>
      </c>
      <c r="H450" s="228">
        <v>3130</v>
      </c>
      <c r="I450" s="228">
        <v>3470</v>
      </c>
    </row>
    <row r="451" spans="2:9">
      <c r="B451" s="227">
        <v>91607</v>
      </c>
      <c r="C451" s="227" t="s">
        <v>314</v>
      </c>
      <c r="D451" s="227" t="s">
        <v>315</v>
      </c>
      <c r="E451" s="228">
        <v>2020</v>
      </c>
      <c r="F451" s="228">
        <v>2270</v>
      </c>
      <c r="G451" s="228">
        <v>2860</v>
      </c>
      <c r="H451" s="228">
        <v>3630</v>
      </c>
      <c r="I451" s="228">
        <v>4030</v>
      </c>
    </row>
    <row r="452" spans="2:9">
      <c r="B452" s="227">
        <v>91608</v>
      </c>
      <c r="C452" s="227" t="s">
        <v>314</v>
      </c>
      <c r="D452" s="227" t="s">
        <v>315</v>
      </c>
      <c r="E452" s="228">
        <v>2330</v>
      </c>
      <c r="F452" s="228">
        <v>2620</v>
      </c>
      <c r="G452" s="228">
        <v>3300</v>
      </c>
      <c r="H452" s="228">
        <v>4190</v>
      </c>
      <c r="I452" s="228">
        <v>4650</v>
      </c>
    </row>
    <row r="453" spans="2:9">
      <c r="B453" s="227">
        <v>91609</v>
      </c>
      <c r="C453" s="227" t="s">
        <v>314</v>
      </c>
      <c r="D453" s="227" t="s">
        <v>315</v>
      </c>
      <c r="E453" s="228">
        <v>1860</v>
      </c>
      <c r="F453" s="228">
        <v>2090</v>
      </c>
      <c r="G453" s="228">
        <v>2630</v>
      </c>
      <c r="H453" s="228">
        <v>3340</v>
      </c>
      <c r="I453" s="228">
        <v>3710</v>
      </c>
    </row>
    <row r="454" spans="2:9">
      <c r="B454" s="227">
        <v>91610</v>
      </c>
      <c r="C454" s="227" t="s">
        <v>314</v>
      </c>
      <c r="D454" s="227" t="s">
        <v>315</v>
      </c>
      <c r="E454" s="228">
        <v>1860</v>
      </c>
      <c r="F454" s="228">
        <v>2090</v>
      </c>
      <c r="G454" s="228">
        <v>2630</v>
      </c>
      <c r="H454" s="228">
        <v>3340</v>
      </c>
      <c r="I454" s="228">
        <v>3710</v>
      </c>
    </row>
    <row r="455" spans="2:9">
      <c r="B455" s="227">
        <v>91614</v>
      </c>
      <c r="C455" s="227" t="s">
        <v>314</v>
      </c>
      <c r="D455" s="227" t="s">
        <v>315</v>
      </c>
      <c r="E455" s="228">
        <v>1860</v>
      </c>
      <c r="F455" s="228">
        <v>2090</v>
      </c>
      <c r="G455" s="228">
        <v>2630</v>
      </c>
      <c r="H455" s="228">
        <v>3340</v>
      </c>
      <c r="I455" s="228">
        <v>3710</v>
      </c>
    </row>
    <row r="456" spans="2:9">
      <c r="B456" s="227">
        <v>91615</v>
      </c>
      <c r="C456" s="227" t="s">
        <v>314</v>
      </c>
      <c r="D456" s="227" t="s">
        <v>315</v>
      </c>
      <c r="E456" s="228">
        <v>1860</v>
      </c>
      <c r="F456" s="228">
        <v>2090</v>
      </c>
      <c r="G456" s="228">
        <v>2630</v>
      </c>
      <c r="H456" s="228">
        <v>3340</v>
      </c>
      <c r="I456" s="228">
        <v>3710</v>
      </c>
    </row>
    <row r="457" spans="2:9">
      <c r="B457" s="227">
        <v>91617</v>
      </c>
      <c r="C457" s="227" t="s">
        <v>314</v>
      </c>
      <c r="D457" s="227" t="s">
        <v>315</v>
      </c>
      <c r="E457" s="228">
        <v>1860</v>
      </c>
      <c r="F457" s="228">
        <v>2090</v>
      </c>
      <c r="G457" s="228">
        <v>2630</v>
      </c>
      <c r="H457" s="228">
        <v>3340</v>
      </c>
      <c r="I457" s="228">
        <v>3710</v>
      </c>
    </row>
    <row r="458" spans="2:9">
      <c r="B458" s="227">
        <v>91701</v>
      </c>
      <c r="C458" s="227" t="s">
        <v>320</v>
      </c>
      <c r="D458" s="227" t="s">
        <v>321</v>
      </c>
      <c r="E458" s="228">
        <v>2320</v>
      </c>
      <c r="F458" s="228">
        <v>2420</v>
      </c>
      <c r="G458" s="228">
        <v>3010</v>
      </c>
      <c r="H458" s="228">
        <v>4020</v>
      </c>
      <c r="I458" s="228">
        <v>4890</v>
      </c>
    </row>
    <row r="459" spans="2:9">
      <c r="B459" s="227">
        <v>91702</v>
      </c>
      <c r="C459" s="227" t="s">
        <v>314</v>
      </c>
      <c r="D459" s="227" t="s">
        <v>315</v>
      </c>
      <c r="E459" s="228">
        <v>1700</v>
      </c>
      <c r="F459" s="228">
        <v>1910</v>
      </c>
      <c r="G459" s="228">
        <v>2410</v>
      </c>
      <c r="H459" s="228">
        <v>3060</v>
      </c>
      <c r="I459" s="228">
        <v>3400</v>
      </c>
    </row>
    <row r="460" spans="2:9">
      <c r="B460" s="227">
        <v>91706</v>
      </c>
      <c r="C460" s="227" t="s">
        <v>314</v>
      </c>
      <c r="D460" s="227" t="s">
        <v>315</v>
      </c>
      <c r="E460" s="228">
        <v>1600</v>
      </c>
      <c r="F460" s="228">
        <v>1810</v>
      </c>
      <c r="G460" s="228">
        <v>2290</v>
      </c>
      <c r="H460" s="228">
        <v>2940</v>
      </c>
      <c r="I460" s="228">
        <v>3240</v>
      </c>
    </row>
    <row r="461" spans="2:9">
      <c r="B461" s="227">
        <v>91708</v>
      </c>
      <c r="C461" s="227" t="s">
        <v>320</v>
      </c>
      <c r="D461" s="227" t="s">
        <v>321</v>
      </c>
      <c r="E461" s="228">
        <v>2600</v>
      </c>
      <c r="F461" s="228">
        <v>2720</v>
      </c>
      <c r="G461" s="228">
        <v>3380</v>
      </c>
      <c r="H461" s="228">
        <v>4510</v>
      </c>
      <c r="I461" s="228">
        <v>5490</v>
      </c>
    </row>
    <row r="462" spans="2:9">
      <c r="B462" s="227">
        <v>91709</v>
      </c>
      <c r="C462" s="227" t="s">
        <v>314</v>
      </c>
      <c r="D462" s="227" t="s">
        <v>315</v>
      </c>
      <c r="E462" s="228">
        <v>2660</v>
      </c>
      <c r="F462" s="228">
        <v>2780</v>
      </c>
      <c r="G462" s="228">
        <v>3460</v>
      </c>
      <c r="H462" s="228">
        <v>4620</v>
      </c>
      <c r="I462" s="228">
        <v>5620</v>
      </c>
    </row>
    <row r="463" spans="2:9">
      <c r="B463" s="227">
        <v>91709</v>
      </c>
      <c r="C463" s="227" t="s">
        <v>320</v>
      </c>
      <c r="D463" s="227" t="s">
        <v>321</v>
      </c>
      <c r="E463" s="228">
        <v>2660</v>
      </c>
      <c r="F463" s="228">
        <v>2780</v>
      </c>
      <c r="G463" s="228">
        <v>3460</v>
      </c>
      <c r="H463" s="228">
        <v>4620</v>
      </c>
      <c r="I463" s="228">
        <v>5620</v>
      </c>
    </row>
    <row r="464" spans="2:9">
      <c r="B464" s="227">
        <v>91710</v>
      </c>
      <c r="C464" s="227" t="s">
        <v>314</v>
      </c>
      <c r="D464" s="227" t="s">
        <v>315</v>
      </c>
      <c r="E464" s="228">
        <v>2070</v>
      </c>
      <c r="F464" s="228">
        <v>2160</v>
      </c>
      <c r="G464" s="228">
        <v>2690</v>
      </c>
      <c r="H464" s="228">
        <v>3590</v>
      </c>
      <c r="I464" s="228">
        <v>4370</v>
      </c>
    </row>
    <row r="465" spans="2:9">
      <c r="B465" s="227">
        <v>91710</v>
      </c>
      <c r="C465" s="227" t="s">
        <v>320</v>
      </c>
      <c r="D465" s="227" t="s">
        <v>321</v>
      </c>
      <c r="E465" s="228">
        <v>2070</v>
      </c>
      <c r="F465" s="228">
        <v>2160</v>
      </c>
      <c r="G465" s="228">
        <v>2690</v>
      </c>
      <c r="H465" s="228">
        <v>3590</v>
      </c>
      <c r="I465" s="228">
        <v>4370</v>
      </c>
    </row>
    <row r="466" spans="2:9">
      <c r="B466" s="227">
        <v>91711</v>
      </c>
      <c r="C466" s="227" t="s">
        <v>314</v>
      </c>
      <c r="D466" s="227" t="s">
        <v>315</v>
      </c>
      <c r="E466" s="228">
        <v>2110</v>
      </c>
      <c r="F466" s="228">
        <v>2370</v>
      </c>
      <c r="G466" s="228">
        <v>2990</v>
      </c>
      <c r="H466" s="228">
        <v>3800</v>
      </c>
      <c r="I466" s="228">
        <v>4210</v>
      </c>
    </row>
    <row r="467" spans="2:9">
      <c r="B467" s="227">
        <v>91714</v>
      </c>
      <c r="C467" s="227" t="s">
        <v>314</v>
      </c>
      <c r="D467" s="227" t="s">
        <v>315</v>
      </c>
      <c r="E467" s="228">
        <v>1860</v>
      </c>
      <c r="F467" s="228">
        <v>2090</v>
      </c>
      <c r="G467" s="228">
        <v>2630</v>
      </c>
      <c r="H467" s="228">
        <v>3340</v>
      </c>
      <c r="I467" s="228">
        <v>3710</v>
      </c>
    </row>
    <row r="468" spans="2:9">
      <c r="B468" s="227">
        <v>91715</v>
      </c>
      <c r="C468" s="227" t="s">
        <v>314</v>
      </c>
      <c r="D468" s="227" t="s">
        <v>315</v>
      </c>
      <c r="E468" s="228">
        <v>1860</v>
      </c>
      <c r="F468" s="228">
        <v>2090</v>
      </c>
      <c r="G468" s="228">
        <v>2630</v>
      </c>
      <c r="H468" s="228">
        <v>3340</v>
      </c>
      <c r="I468" s="228">
        <v>3710</v>
      </c>
    </row>
    <row r="469" spans="2:9">
      <c r="B469" s="227">
        <v>91716</v>
      </c>
      <c r="C469" s="227" t="s">
        <v>314</v>
      </c>
      <c r="D469" s="227" t="s">
        <v>315</v>
      </c>
      <c r="E469" s="228">
        <v>1860</v>
      </c>
      <c r="F469" s="228">
        <v>2090</v>
      </c>
      <c r="G469" s="228">
        <v>2630</v>
      </c>
      <c r="H469" s="228">
        <v>3340</v>
      </c>
      <c r="I469" s="228">
        <v>3710</v>
      </c>
    </row>
    <row r="470" spans="2:9">
      <c r="B470" s="227">
        <v>91722</v>
      </c>
      <c r="C470" s="227" t="s">
        <v>314</v>
      </c>
      <c r="D470" s="227" t="s">
        <v>315</v>
      </c>
      <c r="E470" s="228">
        <v>1920</v>
      </c>
      <c r="F470" s="228">
        <v>2150</v>
      </c>
      <c r="G470" s="228">
        <v>2710</v>
      </c>
      <c r="H470" s="228">
        <v>3440</v>
      </c>
      <c r="I470" s="228">
        <v>3820</v>
      </c>
    </row>
    <row r="471" spans="2:9">
      <c r="B471" s="227">
        <v>91723</v>
      </c>
      <c r="C471" s="227" t="s">
        <v>314</v>
      </c>
      <c r="D471" s="227" t="s">
        <v>315</v>
      </c>
      <c r="E471" s="228">
        <v>1710</v>
      </c>
      <c r="F471" s="228">
        <v>1920</v>
      </c>
      <c r="G471" s="228">
        <v>2420</v>
      </c>
      <c r="H471" s="228">
        <v>3070</v>
      </c>
      <c r="I471" s="228">
        <v>3410</v>
      </c>
    </row>
    <row r="472" spans="2:9">
      <c r="B472" s="227">
        <v>91724</v>
      </c>
      <c r="C472" s="227" t="s">
        <v>314</v>
      </c>
      <c r="D472" s="227" t="s">
        <v>315</v>
      </c>
      <c r="E472" s="228">
        <v>2050</v>
      </c>
      <c r="F472" s="228">
        <v>2300</v>
      </c>
      <c r="G472" s="228">
        <v>2900</v>
      </c>
      <c r="H472" s="228">
        <v>3680</v>
      </c>
      <c r="I472" s="228">
        <v>4090</v>
      </c>
    </row>
    <row r="473" spans="2:9">
      <c r="B473" s="227">
        <v>91729</v>
      </c>
      <c r="C473" s="227" t="s">
        <v>320</v>
      </c>
      <c r="D473" s="227" t="s">
        <v>321</v>
      </c>
      <c r="E473" s="228">
        <v>1720</v>
      </c>
      <c r="F473" s="228">
        <v>1790</v>
      </c>
      <c r="G473" s="228">
        <v>2230</v>
      </c>
      <c r="H473" s="228">
        <v>2980</v>
      </c>
      <c r="I473" s="228">
        <v>3620</v>
      </c>
    </row>
    <row r="474" spans="2:9">
      <c r="B474" s="227">
        <v>91730</v>
      </c>
      <c r="C474" s="227" t="s">
        <v>320</v>
      </c>
      <c r="D474" s="227" t="s">
        <v>321</v>
      </c>
      <c r="E474" s="228">
        <v>2530</v>
      </c>
      <c r="F474" s="228">
        <v>2640</v>
      </c>
      <c r="G474" s="228">
        <v>3290</v>
      </c>
      <c r="H474" s="228">
        <v>4390</v>
      </c>
      <c r="I474" s="228">
        <v>5340</v>
      </c>
    </row>
    <row r="475" spans="2:9">
      <c r="B475" s="227">
        <v>91731</v>
      </c>
      <c r="C475" s="227" t="s">
        <v>314</v>
      </c>
      <c r="D475" s="227" t="s">
        <v>315</v>
      </c>
      <c r="E475" s="228">
        <v>1600</v>
      </c>
      <c r="F475" s="228">
        <v>1810</v>
      </c>
      <c r="G475" s="228">
        <v>2290</v>
      </c>
      <c r="H475" s="228">
        <v>2940</v>
      </c>
      <c r="I475" s="228">
        <v>3240</v>
      </c>
    </row>
    <row r="476" spans="2:9">
      <c r="B476" s="227">
        <v>91732</v>
      </c>
      <c r="C476" s="227" t="s">
        <v>314</v>
      </c>
      <c r="D476" s="227" t="s">
        <v>315</v>
      </c>
      <c r="E476" s="228">
        <v>1600</v>
      </c>
      <c r="F476" s="228">
        <v>1810</v>
      </c>
      <c r="G476" s="228">
        <v>2290</v>
      </c>
      <c r="H476" s="228">
        <v>2940</v>
      </c>
      <c r="I476" s="228">
        <v>3240</v>
      </c>
    </row>
    <row r="477" spans="2:9">
      <c r="B477" s="227">
        <v>91733</v>
      </c>
      <c r="C477" s="227" t="s">
        <v>314</v>
      </c>
      <c r="D477" s="227" t="s">
        <v>315</v>
      </c>
      <c r="E477" s="228">
        <v>1600</v>
      </c>
      <c r="F477" s="228">
        <v>1810</v>
      </c>
      <c r="G477" s="228">
        <v>2290</v>
      </c>
      <c r="H477" s="228">
        <v>2940</v>
      </c>
      <c r="I477" s="228">
        <v>3240</v>
      </c>
    </row>
    <row r="478" spans="2:9">
      <c r="B478" s="227">
        <v>91734</v>
      </c>
      <c r="C478" s="227" t="s">
        <v>314</v>
      </c>
      <c r="D478" s="227" t="s">
        <v>315</v>
      </c>
      <c r="E478" s="228">
        <v>1860</v>
      </c>
      <c r="F478" s="228">
        <v>2090</v>
      </c>
      <c r="G478" s="228">
        <v>2630</v>
      </c>
      <c r="H478" s="228">
        <v>3340</v>
      </c>
      <c r="I478" s="228">
        <v>3710</v>
      </c>
    </row>
    <row r="479" spans="2:9">
      <c r="B479" s="227">
        <v>91735</v>
      </c>
      <c r="C479" s="227" t="s">
        <v>314</v>
      </c>
      <c r="D479" s="227" t="s">
        <v>315</v>
      </c>
      <c r="E479" s="228">
        <v>1860</v>
      </c>
      <c r="F479" s="228">
        <v>2090</v>
      </c>
      <c r="G479" s="228">
        <v>2630</v>
      </c>
      <c r="H479" s="228">
        <v>3340</v>
      </c>
      <c r="I479" s="228">
        <v>3710</v>
      </c>
    </row>
    <row r="480" spans="2:9">
      <c r="B480" s="227">
        <v>91737</v>
      </c>
      <c r="C480" s="227" t="s">
        <v>320</v>
      </c>
      <c r="D480" s="227" t="s">
        <v>321</v>
      </c>
      <c r="E480" s="228">
        <v>2530</v>
      </c>
      <c r="F480" s="228">
        <v>2640</v>
      </c>
      <c r="G480" s="228">
        <v>3290</v>
      </c>
      <c r="H480" s="228">
        <v>4390</v>
      </c>
      <c r="I480" s="228">
        <v>5340</v>
      </c>
    </row>
    <row r="481" spans="2:9">
      <c r="B481" s="227">
        <v>91739</v>
      </c>
      <c r="C481" s="227" t="s">
        <v>320</v>
      </c>
      <c r="D481" s="227" t="s">
        <v>321</v>
      </c>
      <c r="E481" s="228">
        <v>2420</v>
      </c>
      <c r="F481" s="228">
        <v>2520</v>
      </c>
      <c r="G481" s="228">
        <v>3140</v>
      </c>
      <c r="H481" s="228">
        <v>4190</v>
      </c>
      <c r="I481" s="228">
        <v>5100</v>
      </c>
    </row>
    <row r="482" spans="2:9">
      <c r="B482" s="227">
        <v>91740</v>
      </c>
      <c r="C482" s="227" t="s">
        <v>314</v>
      </c>
      <c r="D482" s="227" t="s">
        <v>315</v>
      </c>
      <c r="E482" s="228">
        <v>2080</v>
      </c>
      <c r="F482" s="228">
        <v>2330</v>
      </c>
      <c r="G482" s="228">
        <v>2940</v>
      </c>
      <c r="H482" s="228">
        <v>3740</v>
      </c>
      <c r="I482" s="228">
        <v>4140</v>
      </c>
    </row>
    <row r="483" spans="2:9">
      <c r="B483" s="227">
        <v>91741</v>
      </c>
      <c r="C483" s="227" t="s">
        <v>314</v>
      </c>
      <c r="D483" s="227" t="s">
        <v>315</v>
      </c>
      <c r="E483" s="228">
        <v>2150</v>
      </c>
      <c r="F483" s="228">
        <v>2410</v>
      </c>
      <c r="G483" s="228">
        <v>3040</v>
      </c>
      <c r="H483" s="228">
        <v>3860</v>
      </c>
      <c r="I483" s="228">
        <v>4280</v>
      </c>
    </row>
    <row r="484" spans="2:9">
      <c r="B484" s="227">
        <v>91743</v>
      </c>
      <c r="C484" s="227" t="s">
        <v>320</v>
      </c>
      <c r="D484" s="227" t="s">
        <v>321</v>
      </c>
      <c r="E484" s="228">
        <v>1720</v>
      </c>
      <c r="F484" s="228">
        <v>1790</v>
      </c>
      <c r="G484" s="228">
        <v>2230</v>
      </c>
      <c r="H484" s="228">
        <v>2980</v>
      </c>
      <c r="I484" s="228">
        <v>3620</v>
      </c>
    </row>
    <row r="485" spans="2:9">
      <c r="B485" s="227">
        <v>91744</v>
      </c>
      <c r="C485" s="227" t="s">
        <v>314</v>
      </c>
      <c r="D485" s="227" t="s">
        <v>315</v>
      </c>
      <c r="E485" s="228">
        <v>1650</v>
      </c>
      <c r="F485" s="228">
        <v>1850</v>
      </c>
      <c r="G485" s="228">
        <v>2330</v>
      </c>
      <c r="H485" s="228">
        <v>2960</v>
      </c>
      <c r="I485" s="228">
        <v>3280</v>
      </c>
    </row>
    <row r="486" spans="2:9">
      <c r="B486" s="227">
        <v>91745</v>
      </c>
      <c r="C486" s="227" t="s">
        <v>314</v>
      </c>
      <c r="D486" s="227" t="s">
        <v>315</v>
      </c>
      <c r="E486" s="228">
        <v>1840</v>
      </c>
      <c r="F486" s="228">
        <v>2060</v>
      </c>
      <c r="G486" s="228">
        <v>2600</v>
      </c>
      <c r="H486" s="228">
        <v>3300</v>
      </c>
      <c r="I486" s="228">
        <v>3660</v>
      </c>
    </row>
    <row r="487" spans="2:9">
      <c r="B487" s="227">
        <v>91746</v>
      </c>
      <c r="C487" s="227" t="s">
        <v>314</v>
      </c>
      <c r="D487" s="227" t="s">
        <v>315</v>
      </c>
      <c r="E487" s="228">
        <v>1710</v>
      </c>
      <c r="F487" s="228">
        <v>1920</v>
      </c>
      <c r="G487" s="228">
        <v>2420</v>
      </c>
      <c r="H487" s="228">
        <v>3070</v>
      </c>
      <c r="I487" s="228">
        <v>3410</v>
      </c>
    </row>
    <row r="488" spans="2:9">
      <c r="B488" s="227">
        <v>91747</v>
      </c>
      <c r="C488" s="227" t="s">
        <v>314</v>
      </c>
      <c r="D488" s="227" t="s">
        <v>315</v>
      </c>
      <c r="E488" s="228">
        <v>1860</v>
      </c>
      <c r="F488" s="228">
        <v>2090</v>
      </c>
      <c r="G488" s="228">
        <v>2630</v>
      </c>
      <c r="H488" s="228">
        <v>3340</v>
      </c>
      <c r="I488" s="228">
        <v>3710</v>
      </c>
    </row>
    <row r="489" spans="2:9">
      <c r="B489" s="227">
        <v>91748</v>
      </c>
      <c r="C489" s="227" t="s">
        <v>314</v>
      </c>
      <c r="D489" s="227" t="s">
        <v>315</v>
      </c>
      <c r="E489" s="228">
        <v>1890</v>
      </c>
      <c r="F489" s="228">
        <v>2120</v>
      </c>
      <c r="G489" s="228">
        <v>2670</v>
      </c>
      <c r="H489" s="228">
        <v>3390</v>
      </c>
      <c r="I489" s="228">
        <v>3760</v>
      </c>
    </row>
    <row r="490" spans="2:9">
      <c r="B490" s="227">
        <v>91750</v>
      </c>
      <c r="C490" s="227" t="s">
        <v>314</v>
      </c>
      <c r="D490" s="227" t="s">
        <v>315</v>
      </c>
      <c r="E490" s="228">
        <v>2040</v>
      </c>
      <c r="F490" s="228">
        <v>2290</v>
      </c>
      <c r="G490" s="228">
        <v>2890</v>
      </c>
      <c r="H490" s="228">
        <v>3670</v>
      </c>
      <c r="I490" s="228">
        <v>4070</v>
      </c>
    </row>
    <row r="491" spans="2:9">
      <c r="B491" s="227">
        <v>91752</v>
      </c>
      <c r="C491" s="227" t="s">
        <v>320</v>
      </c>
      <c r="D491" s="227" t="s">
        <v>321</v>
      </c>
      <c r="E491" s="228">
        <v>2080</v>
      </c>
      <c r="F491" s="228">
        <v>2170</v>
      </c>
      <c r="G491" s="228">
        <v>2700</v>
      </c>
      <c r="H491" s="228">
        <v>3610</v>
      </c>
      <c r="I491" s="228">
        <v>4390</v>
      </c>
    </row>
    <row r="492" spans="2:9">
      <c r="B492" s="227">
        <v>91754</v>
      </c>
      <c r="C492" s="227" t="s">
        <v>314</v>
      </c>
      <c r="D492" s="227" t="s">
        <v>315</v>
      </c>
      <c r="E492" s="228">
        <v>1600</v>
      </c>
      <c r="F492" s="228">
        <v>1810</v>
      </c>
      <c r="G492" s="228">
        <v>2290</v>
      </c>
      <c r="H492" s="228">
        <v>2940</v>
      </c>
      <c r="I492" s="228">
        <v>3240</v>
      </c>
    </row>
    <row r="493" spans="2:9">
      <c r="B493" s="227">
        <v>91755</v>
      </c>
      <c r="C493" s="227" t="s">
        <v>314</v>
      </c>
      <c r="D493" s="227" t="s">
        <v>315</v>
      </c>
      <c r="E493" s="228">
        <v>1650</v>
      </c>
      <c r="F493" s="228">
        <v>1850</v>
      </c>
      <c r="G493" s="228">
        <v>2330</v>
      </c>
      <c r="H493" s="228">
        <v>2960</v>
      </c>
      <c r="I493" s="228">
        <v>3280</v>
      </c>
    </row>
    <row r="494" spans="2:9">
      <c r="B494" s="227">
        <v>91759</v>
      </c>
      <c r="C494" s="227" t="s">
        <v>314</v>
      </c>
      <c r="D494" s="227" t="s">
        <v>315</v>
      </c>
      <c r="E494" s="228">
        <v>1760</v>
      </c>
      <c r="F494" s="228">
        <v>1900</v>
      </c>
      <c r="G494" s="228">
        <v>2380</v>
      </c>
      <c r="H494" s="228">
        <v>3110</v>
      </c>
      <c r="I494" s="228">
        <v>3620</v>
      </c>
    </row>
    <row r="495" spans="2:9">
      <c r="B495" s="227">
        <v>91759</v>
      </c>
      <c r="C495" s="227" t="s">
        <v>320</v>
      </c>
      <c r="D495" s="227" t="s">
        <v>321</v>
      </c>
      <c r="E495" s="228">
        <v>1760</v>
      </c>
      <c r="F495" s="228">
        <v>1900</v>
      </c>
      <c r="G495" s="228">
        <v>2380</v>
      </c>
      <c r="H495" s="228">
        <v>3110</v>
      </c>
      <c r="I495" s="228">
        <v>3620</v>
      </c>
    </row>
    <row r="496" spans="2:9">
      <c r="B496" s="227">
        <v>91761</v>
      </c>
      <c r="C496" s="227" t="s">
        <v>320</v>
      </c>
      <c r="D496" s="227" t="s">
        <v>321</v>
      </c>
      <c r="E496" s="228">
        <v>2090</v>
      </c>
      <c r="F496" s="228">
        <v>2180</v>
      </c>
      <c r="G496" s="228">
        <v>2710</v>
      </c>
      <c r="H496" s="228">
        <v>3620</v>
      </c>
      <c r="I496" s="228">
        <v>4400</v>
      </c>
    </row>
    <row r="497" spans="2:9">
      <c r="B497" s="227">
        <v>91762</v>
      </c>
      <c r="C497" s="227" t="s">
        <v>320</v>
      </c>
      <c r="D497" s="227" t="s">
        <v>321</v>
      </c>
      <c r="E497" s="228">
        <v>1920</v>
      </c>
      <c r="F497" s="228">
        <v>2000</v>
      </c>
      <c r="G497" s="228">
        <v>2490</v>
      </c>
      <c r="H497" s="228">
        <v>3320</v>
      </c>
      <c r="I497" s="228">
        <v>4040</v>
      </c>
    </row>
    <row r="498" spans="2:9">
      <c r="B498" s="227">
        <v>91763</v>
      </c>
      <c r="C498" s="227" t="s">
        <v>320</v>
      </c>
      <c r="D498" s="227" t="s">
        <v>321</v>
      </c>
      <c r="E498" s="228">
        <v>1860</v>
      </c>
      <c r="F498" s="228">
        <v>1940</v>
      </c>
      <c r="G498" s="228">
        <v>2420</v>
      </c>
      <c r="H498" s="228">
        <v>3230</v>
      </c>
      <c r="I498" s="228">
        <v>3930</v>
      </c>
    </row>
    <row r="499" spans="2:9">
      <c r="B499" s="227">
        <v>91764</v>
      </c>
      <c r="C499" s="227" t="s">
        <v>320</v>
      </c>
      <c r="D499" s="227" t="s">
        <v>321</v>
      </c>
      <c r="E499" s="228">
        <v>2190</v>
      </c>
      <c r="F499" s="228">
        <v>2280</v>
      </c>
      <c r="G499" s="228">
        <v>2840</v>
      </c>
      <c r="H499" s="228">
        <v>3790</v>
      </c>
      <c r="I499" s="228">
        <v>4610</v>
      </c>
    </row>
    <row r="500" spans="2:9">
      <c r="B500" s="227">
        <v>91765</v>
      </c>
      <c r="C500" s="227" t="s">
        <v>314</v>
      </c>
      <c r="D500" s="227" t="s">
        <v>315</v>
      </c>
      <c r="E500" s="228">
        <v>2380</v>
      </c>
      <c r="F500" s="228">
        <v>2660</v>
      </c>
      <c r="G500" s="228">
        <v>3360</v>
      </c>
      <c r="H500" s="228">
        <v>4270</v>
      </c>
      <c r="I500" s="228">
        <v>4730</v>
      </c>
    </row>
    <row r="501" spans="2:9">
      <c r="B501" s="227">
        <v>91766</v>
      </c>
      <c r="C501" s="227" t="s">
        <v>314</v>
      </c>
      <c r="D501" s="227" t="s">
        <v>315</v>
      </c>
      <c r="E501" s="228">
        <v>1600</v>
      </c>
      <c r="F501" s="228">
        <v>1810</v>
      </c>
      <c r="G501" s="228">
        <v>2290</v>
      </c>
      <c r="H501" s="228">
        <v>2940</v>
      </c>
      <c r="I501" s="228">
        <v>3240</v>
      </c>
    </row>
    <row r="502" spans="2:9">
      <c r="B502" s="227">
        <v>91766</v>
      </c>
      <c r="C502" s="227" t="s">
        <v>320</v>
      </c>
      <c r="D502" s="227" t="s">
        <v>321</v>
      </c>
      <c r="E502" s="228">
        <v>1600</v>
      </c>
      <c r="F502" s="228">
        <v>1810</v>
      </c>
      <c r="G502" s="228">
        <v>2290</v>
      </c>
      <c r="H502" s="228">
        <v>2940</v>
      </c>
      <c r="I502" s="228">
        <v>3240</v>
      </c>
    </row>
    <row r="503" spans="2:9">
      <c r="B503" s="227">
        <v>91767</v>
      </c>
      <c r="C503" s="227" t="s">
        <v>314</v>
      </c>
      <c r="D503" s="227" t="s">
        <v>315</v>
      </c>
      <c r="E503" s="228">
        <v>1600</v>
      </c>
      <c r="F503" s="228">
        <v>1810</v>
      </c>
      <c r="G503" s="228">
        <v>2290</v>
      </c>
      <c r="H503" s="228">
        <v>2940</v>
      </c>
      <c r="I503" s="228">
        <v>3240</v>
      </c>
    </row>
    <row r="504" spans="2:9">
      <c r="B504" s="227">
        <v>91768</v>
      </c>
      <c r="C504" s="227" t="s">
        <v>314</v>
      </c>
      <c r="D504" s="227" t="s">
        <v>315</v>
      </c>
      <c r="E504" s="228">
        <v>1600</v>
      </c>
      <c r="F504" s="228">
        <v>1810</v>
      </c>
      <c r="G504" s="228">
        <v>2290</v>
      </c>
      <c r="H504" s="228">
        <v>2940</v>
      </c>
      <c r="I504" s="228">
        <v>3240</v>
      </c>
    </row>
    <row r="505" spans="2:9">
      <c r="B505" s="227">
        <v>91769</v>
      </c>
      <c r="C505" s="227" t="s">
        <v>314</v>
      </c>
      <c r="D505" s="227" t="s">
        <v>315</v>
      </c>
      <c r="E505" s="228">
        <v>1860</v>
      </c>
      <c r="F505" s="228">
        <v>2090</v>
      </c>
      <c r="G505" s="228">
        <v>2630</v>
      </c>
      <c r="H505" s="228">
        <v>3340</v>
      </c>
      <c r="I505" s="228">
        <v>3710</v>
      </c>
    </row>
    <row r="506" spans="2:9">
      <c r="B506" s="227">
        <v>91770</v>
      </c>
      <c r="C506" s="227" t="s">
        <v>314</v>
      </c>
      <c r="D506" s="227" t="s">
        <v>315</v>
      </c>
      <c r="E506" s="228">
        <v>1600</v>
      </c>
      <c r="F506" s="228">
        <v>1810</v>
      </c>
      <c r="G506" s="228">
        <v>2290</v>
      </c>
      <c r="H506" s="228">
        <v>2940</v>
      </c>
      <c r="I506" s="228">
        <v>3240</v>
      </c>
    </row>
    <row r="507" spans="2:9">
      <c r="B507" s="227">
        <v>91773</v>
      </c>
      <c r="C507" s="227" t="s">
        <v>314</v>
      </c>
      <c r="D507" s="227" t="s">
        <v>315</v>
      </c>
      <c r="E507" s="228">
        <v>2230</v>
      </c>
      <c r="F507" s="228">
        <v>2510</v>
      </c>
      <c r="G507" s="228">
        <v>3160</v>
      </c>
      <c r="H507" s="228">
        <v>4020</v>
      </c>
      <c r="I507" s="228">
        <v>4450</v>
      </c>
    </row>
    <row r="508" spans="2:9">
      <c r="B508" s="227">
        <v>91775</v>
      </c>
      <c r="C508" s="227" t="s">
        <v>314</v>
      </c>
      <c r="D508" s="227" t="s">
        <v>315</v>
      </c>
      <c r="E508" s="228">
        <v>1990</v>
      </c>
      <c r="F508" s="228">
        <v>2240</v>
      </c>
      <c r="G508" s="228">
        <v>2820</v>
      </c>
      <c r="H508" s="228">
        <v>3580</v>
      </c>
      <c r="I508" s="228">
        <v>3970</v>
      </c>
    </row>
    <row r="509" spans="2:9">
      <c r="B509" s="227">
        <v>91776</v>
      </c>
      <c r="C509" s="227" t="s">
        <v>314</v>
      </c>
      <c r="D509" s="227" t="s">
        <v>315</v>
      </c>
      <c r="E509" s="228">
        <v>1710</v>
      </c>
      <c r="F509" s="228">
        <v>1920</v>
      </c>
      <c r="G509" s="228">
        <v>2420</v>
      </c>
      <c r="H509" s="228">
        <v>3070</v>
      </c>
      <c r="I509" s="228">
        <v>3410</v>
      </c>
    </row>
    <row r="510" spans="2:9">
      <c r="B510" s="227">
        <v>91778</v>
      </c>
      <c r="C510" s="227" t="s">
        <v>314</v>
      </c>
      <c r="D510" s="227" t="s">
        <v>315</v>
      </c>
      <c r="E510" s="228">
        <v>1860</v>
      </c>
      <c r="F510" s="228">
        <v>2090</v>
      </c>
      <c r="G510" s="228">
        <v>2630</v>
      </c>
      <c r="H510" s="228">
        <v>3340</v>
      </c>
      <c r="I510" s="228">
        <v>3710</v>
      </c>
    </row>
    <row r="511" spans="2:9">
      <c r="B511" s="227">
        <v>91780</v>
      </c>
      <c r="C511" s="227" t="s">
        <v>314</v>
      </c>
      <c r="D511" s="227" t="s">
        <v>315</v>
      </c>
      <c r="E511" s="228">
        <v>1870</v>
      </c>
      <c r="F511" s="228">
        <v>2090</v>
      </c>
      <c r="G511" s="228">
        <v>2640</v>
      </c>
      <c r="H511" s="228">
        <v>3350</v>
      </c>
      <c r="I511" s="228">
        <v>3720</v>
      </c>
    </row>
    <row r="512" spans="2:9">
      <c r="B512" s="227">
        <v>91784</v>
      </c>
      <c r="C512" s="227" t="s">
        <v>320</v>
      </c>
      <c r="D512" s="227" t="s">
        <v>321</v>
      </c>
      <c r="E512" s="228">
        <v>2660</v>
      </c>
      <c r="F512" s="228">
        <v>2780</v>
      </c>
      <c r="G512" s="228">
        <v>3460</v>
      </c>
      <c r="H512" s="228">
        <v>4620</v>
      </c>
      <c r="I512" s="228">
        <v>5620</v>
      </c>
    </row>
    <row r="513" spans="2:9">
      <c r="B513" s="227">
        <v>91785</v>
      </c>
      <c r="C513" s="227" t="s">
        <v>320</v>
      </c>
      <c r="D513" s="227" t="s">
        <v>321</v>
      </c>
      <c r="E513" s="228">
        <v>1720</v>
      </c>
      <c r="F513" s="228">
        <v>1790</v>
      </c>
      <c r="G513" s="228">
        <v>2230</v>
      </c>
      <c r="H513" s="228">
        <v>2980</v>
      </c>
      <c r="I513" s="228">
        <v>3620</v>
      </c>
    </row>
    <row r="514" spans="2:9">
      <c r="B514" s="227">
        <v>91786</v>
      </c>
      <c r="C514" s="227" t="s">
        <v>314</v>
      </c>
      <c r="D514" s="227" t="s">
        <v>315</v>
      </c>
      <c r="E514" s="228">
        <v>2130</v>
      </c>
      <c r="F514" s="228">
        <v>2230</v>
      </c>
      <c r="G514" s="228">
        <v>2770</v>
      </c>
      <c r="H514" s="228">
        <v>3700</v>
      </c>
      <c r="I514" s="228">
        <v>4500</v>
      </c>
    </row>
    <row r="515" spans="2:9">
      <c r="B515" s="227">
        <v>91786</v>
      </c>
      <c r="C515" s="227" t="s">
        <v>320</v>
      </c>
      <c r="D515" s="227" t="s">
        <v>321</v>
      </c>
      <c r="E515" s="228">
        <v>2130</v>
      </c>
      <c r="F515" s="228">
        <v>2230</v>
      </c>
      <c r="G515" s="228">
        <v>2770</v>
      </c>
      <c r="H515" s="228">
        <v>3700</v>
      </c>
      <c r="I515" s="228">
        <v>4500</v>
      </c>
    </row>
    <row r="516" spans="2:9">
      <c r="B516" s="227">
        <v>91788</v>
      </c>
      <c r="C516" s="227" t="s">
        <v>314</v>
      </c>
      <c r="D516" s="227" t="s">
        <v>315</v>
      </c>
      <c r="E516" s="228">
        <v>1860</v>
      </c>
      <c r="F516" s="228">
        <v>2090</v>
      </c>
      <c r="G516" s="228">
        <v>2630</v>
      </c>
      <c r="H516" s="228">
        <v>3340</v>
      </c>
      <c r="I516" s="228">
        <v>3710</v>
      </c>
    </row>
    <row r="517" spans="2:9">
      <c r="B517" s="227">
        <v>91789</v>
      </c>
      <c r="C517" s="227" t="s">
        <v>314</v>
      </c>
      <c r="D517" s="227" t="s">
        <v>315</v>
      </c>
      <c r="E517" s="228">
        <v>2790</v>
      </c>
      <c r="F517" s="228">
        <v>3120</v>
      </c>
      <c r="G517" s="228">
        <v>3940</v>
      </c>
      <c r="H517" s="228">
        <v>5010</v>
      </c>
      <c r="I517" s="228">
        <v>5550</v>
      </c>
    </row>
    <row r="518" spans="2:9">
      <c r="B518" s="227">
        <v>91790</v>
      </c>
      <c r="C518" s="227" t="s">
        <v>314</v>
      </c>
      <c r="D518" s="227" t="s">
        <v>315</v>
      </c>
      <c r="E518" s="228">
        <v>2020</v>
      </c>
      <c r="F518" s="228">
        <v>2270</v>
      </c>
      <c r="G518" s="228">
        <v>2860</v>
      </c>
      <c r="H518" s="228">
        <v>3630</v>
      </c>
      <c r="I518" s="228">
        <v>4030</v>
      </c>
    </row>
    <row r="519" spans="2:9">
      <c r="B519" s="227">
        <v>91791</v>
      </c>
      <c r="C519" s="227" t="s">
        <v>314</v>
      </c>
      <c r="D519" s="227" t="s">
        <v>315</v>
      </c>
      <c r="E519" s="228">
        <v>1890</v>
      </c>
      <c r="F519" s="228">
        <v>2120</v>
      </c>
      <c r="G519" s="228">
        <v>2680</v>
      </c>
      <c r="H519" s="228">
        <v>3410</v>
      </c>
      <c r="I519" s="228">
        <v>3780</v>
      </c>
    </row>
    <row r="520" spans="2:9">
      <c r="B520" s="227">
        <v>91792</v>
      </c>
      <c r="C520" s="227" t="s">
        <v>314</v>
      </c>
      <c r="D520" s="227" t="s">
        <v>315</v>
      </c>
      <c r="E520" s="228">
        <v>2130</v>
      </c>
      <c r="F520" s="228">
        <v>2390</v>
      </c>
      <c r="G520" s="228">
        <v>3020</v>
      </c>
      <c r="H520" s="228">
        <v>3840</v>
      </c>
      <c r="I520" s="228">
        <v>4250</v>
      </c>
    </row>
    <row r="521" spans="2:9">
      <c r="B521" s="227">
        <v>91793</v>
      </c>
      <c r="C521" s="227" t="s">
        <v>314</v>
      </c>
      <c r="D521" s="227" t="s">
        <v>315</v>
      </c>
      <c r="E521" s="228">
        <v>1860</v>
      </c>
      <c r="F521" s="228">
        <v>2090</v>
      </c>
      <c r="G521" s="228">
        <v>2630</v>
      </c>
      <c r="H521" s="228">
        <v>3340</v>
      </c>
      <c r="I521" s="228">
        <v>3710</v>
      </c>
    </row>
    <row r="522" spans="2:9">
      <c r="B522" s="227">
        <v>91801</v>
      </c>
      <c r="C522" s="227" t="s">
        <v>314</v>
      </c>
      <c r="D522" s="227" t="s">
        <v>315</v>
      </c>
      <c r="E522" s="228">
        <v>1770</v>
      </c>
      <c r="F522" s="228">
        <v>1990</v>
      </c>
      <c r="G522" s="228">
        <v>2510</v>
      </c>
      <c r="H522" s="228">
        <v>3190</v>
      </c>
      <c r="I522" s="228">
        <v>3540</v>
      </c>
    </row>
    <row r="523" spans="2:9">
      <c r="B523" s="227">
        <v>91802</v>
      </c>
      <c r="C523" s="227" t="s">
        <v>314</v>
      </c>
      <c r="D523" s="227" t="s">
        <v>315</v>
      </c>
      <c r="E523" s="228">
        <v>1860</v>
      </c>
      <c r="F523" s="228">
        <v>2090</v>
      </c>
      <c r="G523" s="228">
        <v>2630</v>
      </c>
      <c r="H523" s="228">
        <v>3340</v>
      </c>
      <c r="I523" s="228">
        <v>3710</v>
      </c>
    </row>
    <row r="524" spans="2:9">
      <c r="B524" s="227">
        <v>91803</v>
      </c>
      <c r="C524" s="227" t="s">
        <v>314</v>
      </c>
      <c r="D524" s="227" t="s">
        <v>315</v>
      </c>
      <c r="E524" s="228">
        <v>1630</v>
      </c>
      <c r="F524" s="228">
        <v>1830</v>
      </c>
      <c r="G524" s="228">
        <v>2310</v>
      </c>
      <c r="H524" s="228">
        <v>2940</v>
      </c>
      <c r="I524" s="228">
        <v>3250</v>
      </c>
    </row>
    <row r="525" spans="2:9">
      <c r="B525" s="227">
        <v>91804</v>
      </c>
      <c r="C525" s="227" t="s">
        <v>314</v>
      </c>
      <c r="D525" s="227" t="s">
        <v>315</v>
      </c>
      <c r="E525" s="228">
        <v>1860</v>
      </c>
      <c r="F525" s="228">
        <v>2090</v>
      </c>
      <c r="G525" s="228">
        <v>2630</v>
      </c>
      <c r="H525" s="228">
        <v>3340</v>
      </c>
      <c r="I525" s="228">
        <v>3710</v>
      </c>
    </row>
    <row r="526" spans="2:9">
      <c r="B526" s="227">
        <v>91896</v>
      </c>
      <c r="C526" s="227" t="s">
        <v>314</v>
      </c>
      <c r="D526" s="227" t="s">
        <v>315</v>
      </c>
      <c r="E526" s="228">
        <v>1860</v>
      </c>
      <c r="F526" s="228">
        <v>2090</v>
      </c>
      <c r="G526" s="228">
        <v>2630</v>
      </c>
      <c r="H526" s="228">
        <v>3340</v>
      </c>
      <c r="I526" s="228">
        <v>3710</v>
      </c>
    </row>
    <row r="527" spans="2:9">
      <c r="B527" s="227">
        <v>91899</v>
      </c>
      <c r="C527" s="227" t="s">
        <v>314</v>
      </c>
      <c r="D527" s="227" t="s">
        <v>315</v>
      </c>
      <c r="E527" s="228">
        <v>1860</v>
      </c>
      <c r="F527" s="228">
        <v>2090</v>
      </c>
      <c r="G527" s="228">
        <v>2630</v>
      </c>
      <c r="H527" s="228">
        <v>3340</v>
      </c>
      <c r="I527" s="228">
        <v>3710</v>
      </c>
    </row>
    <row r="528" spans="2:9">
      <c r="B528" s="227">
        <v>91901</v>
      </c>
      <c r="C528" s="227" t="s">
        <v>322</v>
      </c>
      <c r="D528" s="227" t="s">
        <v>323</v>
      </c>
      <c r="E528" s="228">
        <v>2040</v>
      </c>
      <c r="F528" s="228">
        <v>2210</v>
      </c>
      <c r="G528" s="228">
        <v>2740</v>
      </c>
      <c r="H528" s="228">
        <v>3660</v>
      </c>
      <c r="I528" s="228">
        <v>4460</v>
      </c>
    </row>
    <row r="529" spans="2:9">
      <c r="B529" s="227">
        <v>91902</v>
      </c>
      <c r="C529" s="227" t="s">
        <v>322</v>
      </c>
      <c r="D529" s="227" t="s">
        <v>323</v>
      </c>
      <c r="E529" s="228">
        <v>2260</v>
      </c>
      <c r="F529" s="228">
        <v>2450</v>
      </c>
      <c r="G529" s="228">
        <v>3030</v>
      </c>
      <c r="H529" s="228">
        <v>4050</v>
      </c>
      <c r="I529" s="228">
        <v>4930</v>
      </c>
    </row>
    <row r="530" spans="2:9">
      <c r="B530" s="227">
        <v>91903</v>
      </c>
      <c r="C530" s="227" t="s">
        <v>322</v>
      </c>
      <c r="D530" s="227" t="s">
        <v>323</v>
      </c>
      <c r="E530" s="228">
        <v>2140</v>
      </c>
      <c r="F530" s="228">
        <v>2330</v>
      </c>
      <c r="G530" s="228">
        <v>2880</v>
      </c>
      <c r="H530" s="228">
        <v>3850</v>
      </c>
      <c r="I530" s="228">
        <v>4690</v>
      </c>
    </row>
    <row r="531" spans="2:9">
      <c r="B531" s="227">
        <v>91905</v>
      </c>
      <c r="C531" s="227" t="s">
        <v>322</v>
      </c>
      <c r="D531" s="227" t="s">
        <v>323</v>
      </c>
      <c r="E531" s="228">
        <v>1810</v>
      </c>
      <c r="F531" s="228">
        <v>1960</v>
      </c>
      <c r="G531" s="228">
        <v>2430</v>
      </c>
      <c r="H531" s="228">
        <v>3260</v>
      </c>
      <c r="I531" s="228">
        <v>3960</v>
      </c>
    </row>
    <row r="532" spans="2:9">
      <c r="B532" s="227">
        <v>91906</v>
      </c>
      <c r="C532" s="227" t="s">
        <v>322</v>
      </c>
      <c r="D532" s="227" t="s">
        <v>323</v>
      </c>
      <c r="E532" s="228">
        <v>1350</v>
      </c>
      <c r="F532" s="228">
        <v>1460</v>
      </c>
      <c r="G532" s="228">
        <v>1810</v>
      </c>
      <c r="H532" s="228">
        <v>2420</v>
      </c>
      <c r="I532" s="228">
        <v>2950</v>
      </c>
    </row>
    <row r="533" spans="2:9">
      <c r="B533" s="227">
        <v>91908</v>
      </c>
      <c r="C533" s="227" t="s">
        <v>322</v>
      </c>
      <c r="D533" s="227" t="s">
        <v>323</v>
      </c>
      <c r="E533" s="228">
        <v>2140</v>
      </c>
      <c r="F533" s="228">
        <v>2330</v>
      </c>
      <c r="G533" s="228">
        <v>2880</v>
      </c>
      <c r="H533" s="228">
        <v>3850</v>
      </c>
      <c r="I533" s="228">
        <v>4690</v>
      </c>
    </row>
    <row r="534" spans="2:9">
      <c r="B534" s="227">
        <v>91910</v>
      </c>
      <c r="C534" s="227" t="s">
        <v>322</v>
      </c>
      <c r="D534" s="227" t="s">
        <v>323</v>
      </c>
      <c r="E534" s="228">
        <v>1920</v>
      </c>
      <c r="F534" s="228">
        <v>2090</v>
      </c>
      <c r="G534" s="228">
        <v>2580</v>
      </c>
      <c r="H534" s="228">
        <v>3450</v>
      </c>
      <c r="I534" s="228">
        <v>4200</v>
      </c>
    </row>
    <row r="535" spans="2:9">
      <c r="B535" s="227">
        <v>91911</v>
      </c>
      <c r="C535" s="227" t="s">
        <v>322</v>
      </c>
      <c r="D535" s="227" t="s">
        <v>323</v>
      </c>
      <c r="E535" s="228">
        <v>1980</v>
      </c>
      <c r="F535" s="228">
        <v>2150</v>
      </c>
      <c r="G535" s="228">
        <v>2660</v>
      </c>
      <c r="H535" s="228">
        <v>3560</v>
      </c>
      <c r="I535" s="228">
        <v>4330</v>
      </c>
    </row>
    <row r="536" spans="2:9">
      <c r="B536" s="227">
        <v>91912</v>
      </c>
      <c r="C536" s="227" t="s">
        <v>322</v>
      </c>
      <c r="D536" s="227" t="s">
        <v>323</v>
      </c>
      <c r="E536" s="228">
        <v>2140</v>
      </c>
      <c r="F536" s="228">
        <v>2330</v>
      </c>
      <c r="G536" s="228">
        <v>2880</v>
      </c>
      <c r="H536" s="228">
        <v>3850</v>
      </c>
      <c r="I536" s="228">
        <v>4690</v>
      </c>
    </row>
    <row r="537" spans="2:9">
      <c r="B537" s="227">
        <v>91913</v>
      </c>
      <c r="C537" s="227" t="s">
        <v>322</v>
      </c>
      <c r="D537" s="227" t="s">
        <v>323</v>
      </c>
      <c r="E537" s="228">
        <v>2990</v>
      </c>
      <c r="F537" s="228">
        <v>3250</v>
      </c>
      <c r="G537" s="228">
        <v>4020</v>
      </c>
      <c r="H537" s="228">
        <v>5370</v>
      </c>
      <c r="I537" s="228">
        <v>6540</v>
      </c>
    </row>
    <row r="538" spans="2:9">
      <c r="B538" s="227">
        <v>91914</v>
      </c>
      <c r="C538" s="227" t="s">
        <v>322</v>
      </c>
      <c r="D538" s="227" t="s">
        <v>323</v>
      </c>
      <c r="E538" s="228">
        <v>3220</v>
      </c>
      <c r="F538" s="228">
        <v>3490</v>
      </c>
      <c r="G538" s="228">
        <v>4320</v>
      </c>
      <c r="H538" s="228">
        <v>5780</v>
      </c>
      <c r="I538" s="228">
        <v>7030</v>
      </c>
    </row>
    <row r="539" spans="2:9">
      <c r="B539" s="227">
        <v>91915</v>
      </c>
      <c r="C539" s="227" t="s">
        <v>322</v>
      </c>
      <c r="D539" s="227" t="s">
        <v>323</v>
      </c>
      <c r="E539" s="228">
        <v>3020</v>
      </c>
      <c r="F539" s="228">
        <v>3270</v>
      </c>
      <c r="G539" s="228">
        <v>4050</v>
      </c>
      <c r="H539" s="228">
        <v>5410</v>
      </c>
      <c r="I539" s="228">
        <v>6590</v>
      </c>
    </row>
    <row r="540" spans="2:9">
      <c r="B540" s="227">
        <v>91916</v>
      </c>
      <c r="C540" s="227" t="s">
        <v>322</v>
      </c>
      <c r="D540" s="227" t="s">
        <v>323</v>
      </c>
      <c r="E540" s="228">
        <v>2580</v>
      </c>
      <c r="F540" s="228">
        <v>2800</v>
      </c>
      <c r="G540" s="228">
        <v>3470</v>
      </c>
      <c r="H540" s="228">
        <v>4640</v>
      </c>
      <c r="I540" s="228">
        <v>5650</v>
      </c>
    </row>
    <row r="541" spans="2:9">
      <c r="B541" s="227">
        <v>91917</v>
      </c>
      <c r="C541" s="227" t="s">
        <v>322</v>
      </c>
      <c r="D541" s="227" t="s">
        <v>323</v>
      </c>
      <c r="E541" s="228">
        <v>2130</v>
      </c>
      <c r="F541" s="228">
        <v>2310</v>
      </c>
      <c r="G541" s="228">
        <v>2860</v>
      </c>
      <c r="H541" s="228">
        <v>3820</v>
      </c>
      <c r="I541" s="228">
        <v>4650</v>
      </c>
    </row>
    <row r="542" spans="2:9">
      <c r="B542" s="227">
        <v>91921</v>
      </c>
      <c r="C542" s="227" t="s">
        <v>322</v>
      </c>
      <c r="D542" s="227" t="s">
        <v>323</v>
      </c>
      <c r="E542" s="228">
        <v>2140</v>
      </c>
      <c r="F542" s="228">
        <v>2330</v>
      </c>
      <c r="G542" s="228">
        <v>2880</v>
      </c>
      <c r="H542" s="228">
        <v>3850</v>
      </c>
      <c r="I542" s="228">
        <v>4690</v>
      </c>
    </row>
    <row r="543" spans="2:9">
      <c r="B543" s="227">
        <v>91931</v>
      </c>
      <c r="C543" s="227" t="s">
        <v>322</v>
      </c>
      <c r="D543" s="227" t="s">
        <v>323</v>
      </c>
      <c r="E543" s="228">
        <v>2450</v>
      </c>
      <c r="F543" s="228">
        <v>2660</v>
      </c>
      <c r="G543" s="228">
        <v>3290</v>
      </c>
      <c r="H543" s="228">
        <v>4400</v>
      </c>
      <c r="I543" s="228">
        <v>5360</v>
      </c>
    </row>
    <row r="544" spans="2:9">
      <c r="B544" s="227">
        <v>91932</v>
      </c>
      <c r="C544" s="227" t="s">
        <v>322</v>
      </c>
      <c r="D544" s="227" t="s">
        <v>323</v>
      </c>
      <c r="E544" s="228">
        <v>1910</v>
      </c>
      <c r="F544" s="228">
        <v>2080</v>
      </c>
      <c r="G544" s="228">
        <v>2570</v>
      </c>
      <c r="H544" s="228">
        <v>3440</v>
      </c>
      <c r="I544" s="228">
        <v>4180</v>
      </c>
    </row>
    <row r="545" spans="2:9">
      <c r="B545" s="227">
        <v>91933</v>
      </c>
      <c r="C545" s="227" t="s">
        <v>322</v>
      </c>
      <c r="D545" s="227" t="s">
        <v>323</v>
      </c>
      <c r="E545" s="228">
        <v>2140</v>
      </c>
      <c r="F545" s="228">
        <v>2330</v>
      </c>
      <c r="G545" s="228">
        <v>2880</v>
      </c>
      <c r="H545" s="228">
        <v>3850</v>
      </c>
      <c r="I545" s="228">
        <v>4690</v>
      </c>
    </row>
    <row r="546" spans="2:9">
      <c r="B546" s="227">
        <v>91934</v>
      </c>
      <c r="C546" s="227" t="s">
        <v>322</v>
      </c>
      <c r="D546" s="227" t="s">
        <v>323</v>
      </c>
      <c r="E546" s="228">
        <v>2140</v>
      </c>
      <c r="F546" s="228">
        <v>2330</v>
      </c>
      <c r="G546" s="228">
        <v>2880</v>
      </c>
      <c r="H546" s="228">
        <v>3850</v>
      </c>
      <c r="I546" s="228">
        <v>4690</v>
      </c>
    </row>
    <row r="547" spans="2:9">
      <c r="B547" s="227">
        <v>91935</v>
      </c>
      <c r="C547" s="227" t="s">
        <v>322</v>
      </c>
      <c r="D547" s="227" t="s">
        <v>323</v>
      </c>
      <c r="E547" s="228">
        <v>2140</v>
      </c>
      <c r="F547" s="228">
        <v>2320</v>
      </c>
      <c r="G547" s="228">
        <v>2870</v>
      </c>
      <c r="H547" s="228">
        <v>3840</v>
      </c>
      <c r="I547" s="228">
        <v>4670</v>
      </c>
    </row>
    <row r="548" spans="2:9">
      <c r="B548" s="227">
        <v>91941</v>
      </c>
      <c r="C548" s="227" t="s">
        <v>322</v>
      </c>
      <c r="D548" s="227" t="s">
        <v>323</v>
      </c>
      <c r="E548" s="228">
        <v>1910</v>
      </c>
      <c r="F548" s="228">
        <v>2080</v>
      </c>
      <c r="G548" s="228">
        <v>2570</v>
      </c>
      <c r="H548" s="228">
        <v>3440</v>
      </c>
      <c r="I548" s="228">
        <v>4180</v>
      </c>
    </row>
    <row r="549" spans="2:9">
      <c r="B549" s="227">
        <v>91942</v>
      </c>
      <c r="C549" s="227" t="s">
        <v>322</v>
      </c>
      <c r="D549" s="227" t="s">
        <v>323</v>
      </c>
      <c r="E549" s="228">
        <v>2080</v>
      </c>
      <c r="F549" s="228">
        <v>2260</v>
      </c>
      <c r="G549" s="228">
        <v>2800</v>
      </c>
      <c r="H549" s="228">
        <v>3740</v>
      </c>
      <c r="I549" s="228">
        <v>4560</v>
      </c>
    </row>
    <row r="550" spans="2:9">
      <c r="B550" s="227">
        <v>91943</v>
      </c>
      <c r="C550" s="227" t="s">
        <v>322</v>
      </c>
      <c r="D550" s="227" t="s">
        <v>323</v>
      </c>
      <c r="E550" s="228">
        <v>2140</v>
      </c>
      <c r="F550" s="228">
        <v>2330</v>
      </c>
      <c r="G550" s="228">
        <v>2880</v>
      </c>
      <c r="H550" s="228">
        <v>3850</v>
      </c>
      <c r="I550" s="228">
        <v>4690</v>
      </c>
    </row>
    <row r="551" spans="2:9">
      <c r="B551" s="227">
        <v>91944</v>
      </c>
      <c r="C551" s="227" t="s">
        <v>322</v>
      </c>
      <c r="D551" s="227" t="s">
        <v>323</v>
      </c>
      <c r="E551" s="228">
        <v>2140</v>
      </c>
      <c r="F551" s="228">
        <v>2330</v>
      </c>
      <c r="G551" s="228">
        <v>2880</v>
      </c>
      <c r="H551" s="228">
        <v>3850</v>
      </c>
      <c r="I551" s="228">
        <v>4690</v>
      </c>
    </row>
    <row r="552" spans="2:9">
      <c r="B552" s="227">
        <v>91945</v>
      </c>
      <c r="C552" s="227" t="s">
        <v>322</v>
      </c>
      <c r="D552" s="227" t="s">
        <v>323</v>
      </c>
      <c r="E552" s="228">
        <v>1760</v>
      </c>
      <c r="F552" s="228">
        <v>1910</v>
      </c>
      <c r="G552" s="228">
        <v>2360</v>
      </c>
      <c r="H552" s="228">
        <v>3160</v>
      </c>
      <c r="I552" s="228">
        <v>3840</v>
      </c>
    </row>
    <row r="553" spans="2:9">
      <c r="B553" s="227">
        <v>91946</v>
      </c>
      <c r="C553" s="227" t="s">
        <v>322</v>
      </c>
      <c r="D553" s="227" t="s">
        <v>323</v>
      </c>
      <c r="E553" s="228">
        <v>2140</v>
      </c>
      <c r="F553" s="228">
        <v>2330</v>
      </c>
      <c r="G553" s="228">
        <v>2880</v>
      </c>
      <c r="H553" s="228">
        <v>3850</v>
      </c>
      <c r="I553" s="228">
        <v>4690</v>
      </c>
    </row>
    <row r="554" spans="2:9">
      <c r="B554" s="227">
        <v>91948</v>
      </c>
      <c r="C554" s="227" t="s">
        <v>322</v>
      </c>
      <c r="D554" s="227" t="s">
        <v>323</v>
      </c>
      <c r="E554" s="228">
        <v>2070</v>
      </c>
      <c r="F554" s="228">
        <v>2260</v>
      </c>
      <c r="G554" s="228">
        <v>2850</v>
      </c>
      <c r="H554" s="228">
        <v>3840</v>
      </c>
      <c r="I554" s="228">
        <v>4660</v>
      </c>
    </row>
    <row r="555" spans="2:9">
      <c r="B555" s="227">
        <v>91950</v>
      </c>
      <c r="C555" s="227" t="s">
        <v>322</v>
      </c>
      <c r="D555" s="227" t="s">
        <v>323</v>
      </c>
      <c r="E555" s="228">
        <v>1600</v>
      </c>
      <c r="F555" s="228">
        <v>1740</v>
      </c>
      <c r="G555" s="228">
        <v>2150</v>
      </c>
      <c r="H555" s="228">
        <v>2870</v>
      </c>
      <c r="I555" s="228">
        <v>3500</v>
      </c>
    </row>
    <row r="556" spans="2:9">
      <c r="B556" s="227">
        <v>91951</v>
      </c>
      <c r="C556" s="227" t="s">
        <v>322</v>
      </c>
      <c r="D556" s="227" t="s">
        <v>323</v>
      </c>
      <c r="E556" s="228">
        <v>2140</v>
      </c>
      <c r="F556" s="228">
        <v>2330</v>
      </c>
      <c r="G556" s="228">
        <v>2880</v>
      </c>
      <c r="H556" s="228">
        <v>3850</v>
      </c>
      <c r="I556" s="228">
        <v>4690</v>
      </c>
    </row>
    <row r="557" spans="2:9">
      <c r="B557" s="227">
        <v>91962</v>
      </c>
      <c r="C557" s="227" t="s">
        <v>322</v>
      </c>
      <c r="D557" s="227" t="s">
        <v>323</v>
      </c>
      <c r="E557" s="228">
        <v>2550</v>
      </c>
      <c r="F557" s="228">
        <v>2770</v>
      </c>
      <c r="G557" s="228">
        <v>3430</v>
      </c>
      <c r="H557" s="228">
        <v>4590</v>
      </c>
      <c r="I557" s="228">
        <v>5580</v>
      </c>
    </row>
    <row r="558" spans="2:9">
      <c r="B558" s="227">
        <v>91963</v>
      </c>
      <c r="C558" s="227" t="s">
        <v>322</v>
      </c>
      <c r="D558" s="227" t="s">
        <v>323</v>
      </c>
      <c r="E558" s="228">
        <v>2140</v>
      </c>
      <c r="F558" s="228">
        <v>2330</v>
      </c>
      <c r="G558" s="228">
        <v>2880</v>
      </c>
      <c r="H558" s="228">
        <v>3850</v>
      </c>
      <c r="I558" s="228">
        <v>4690</v>
      </c>
    </row>
    <row r="559" spans="2:9">
      <c r="B559" s="227">
        <v>91976</v>
      </c>
      <c r="C559" s="227" t="s">
        <v>322</v>
      </c>
      <c r="D559" s="227" t="s">
        <v>323</v>
      </c>
      <c r="E559" s="228">
        <v>2140</v>
      </c>
      <c r="F559" s="228">
        <v>2330</v>
      </c>
      <c r="G559" s="228">
        <v>2880</v>
      </c>
      <c r="H559" s="228">
        <v>3850</v>
      </c>
      <c r="I559" s="228">
        <v>4690</v>
      </c>
    </row>
    <row r="560" spans="2:9">
      <c r="B560" s="227">
        <v>91977</v>
      </c>
      <c r="C560" s="227" t="s">
        <v>322</v>
      </c>
      <c r="D560" s="227" t="s">
        <v>323</v>
      </c>
      <c r="E560" s="228">
        <v>1760</v>
      </c>
      <c r="F560" s="228">
        <v>1910</v>
      </c>
      <c r="G560" s="228">
        <v>2360</v>
      </c>
      <c r="H560" s="228">
        <v>3160</v>
      </c>
      <c r="I560" s="228">
        <v>3840</v>
      </c>
    </row>
    <row r="561" spans="2:9">
      <c r="B561" s="227">
        <v>91978</v>
      </c>
      <c r="C561" s="227" t="s">
        <v>322</v>
      </c>
      <c r="D561" s="227" t="s">
        <v>323</v>
      </c>
      <c r="E561" s="228">
        <v>2320</v>
      </c>
      <c r="F561" s="228">
        <v>2510</v>
      </c>
      <c r="G561" s="228">
        <v>3110</v>
      </c>
      <c r="H561" s="228">
        <v>4160</v>
      </c>
      <c r="I561" s="228">
        <v>5060</v>
      </c>
    </row>
    <row r="562" spans="2:9">
      <c r="B562" s="227">
        <v>91979</v>
      </c>
      <c r="C562" s="227" t="s">
        <v>322</v>
      </c>
      <c r="D562" s="227" t="s">
        <v>323</v>
      </c>
      <c r="E562" s="228">
        <v>2140</v>
      </c>
      <c r="F562" s="228">
        <v>2330</v>
      </c>
      <c r="G562" s="228">
        <v>2880</v>
      </c>
      <c r="H562" s="228">
        <v>3850</v>
      </c>
      <c r="I562" s="228">
        <v>4690</v>
      </c>
    </row>
    <row r="563" spans="2:9">
      <c r="B563" s="227">
        <v>91980</v>
      </c>
      <c r="C563" s="227" t="s">
        <v>322</v>
      </c>
      <c r="D563" s="227" t="s">
        <v>323</v>
      </c>
      <c r="E563" s="228">
        <v>2140</v>
      </c>
      <c r="F563" s="228">
        <v>2330</v>
      </c>
      <c r="G563" s="228">
        <v>2880</v>
      </c>
      <c r="H563" s="228">
        <v>3850</v>
      </c>
      <c r="I563" s="228">
        <v>4690</v>
      </c>
    </row>
    <row r="564" spans="2:9">
      <c r="B564" s="227">
        <v>92003</v>
      </c>
      <c r="C564" s="227" t="s">
        <v>322</v>
      </c>
      <c r="D564" s="227" t="s">
        <v>323</v>
      </c>
      <c r="E564" s="228">
        <v>2140</v>
      </c>
      <c r="F564" s="228">
        <v>2330</v>
      </c>
      <c r="G564" s="228">
        <v>2880</v>
      </c>
      <c r="H564" s="228">
        <v>3850</v>
      </c>
      <c r="I564" s="228">
        <v>4690</v>
      </c>
    </row>
    <row r="565" spans="2:9">
      <c r="B565" s="227">
        <v>92004</v>
      </c>
      <c r="C565" s="227" t="s">
        <v>324</v>
      </c>
      <c r="D565" s="227" t="s">
        <v>325</v>
      </c>
      <c r="E565" s="228">
        <v>1040</v>
      </c>
      <c r="F565" s="228">
        <v>1130</v>
      </c>
      <c r="G565" s="228">
        <v>1400</v>
      </c>
      <c r="H565" s="228">
        <v>1870</v>
      </c>
      <c r="I565" s="228">
        <v>2280</v>
      </c>
    </row>
    <row r="566" spans="2:9">
      <c r="B566" s="227">
        <v>92004</v>
      </c>
      <c r="C566" s="227" t="s">
        <v>322</v>
      </c>
      <c r="D566" s="227" t="s">
        <v>323</v>
      </c>
      <c r="E566" s="228">
        <v>1040</v>
      </c>
      <c r="F566" s="228">
        <v>1130</v>
      </c>
      <c r="G566" s="228">
        <v>1400</v>
      </c>
      <c r="H566" s="228">
        <v>1870</v>
      </c>
      <c r="I566" s="228">
        <v>2280</v>
      </c>
    </row>
    <row r="567" spans="2:9">
      <c r="B567" s="227">
        <v>92007</v>
      </c>
      <c r="C567" s="227" t="s">
        <v>322</v>
      </c>
      <c r="D567" s="227" t="s">
        <v>323</v>
      </c>
      <c r="E567" s="228">
        <v>2700</v>
      </c>
      <c r="F567" s="228">
        <v>2930</v>
      </c>
      <c r="G567" s="228">
        <v>3630</v>
      </c>
      <c r="H567" s="228">
        <v>4850</v>
      </c>
      <c r="I567" s="228">
        <v>5910</v>
      </c>
    </row>
    <row r="568" spans="2:9">
      <c r="B568" s="227">
        <v>92008</v>
      </c>
      <c r="C568" s="227" t="s">
        <v>322</v>
      </c>
      <c r="D568" s="227" t="s">
        <v>323</v>
      </c>
      <c r="E568" s="228">
        <v>2380</v>
      </c>
      <c r="F568" s="228">
        <v>2590</v>
      </c>
      <c r="G568" s="228">
        <v>3200</v>
      </c>
      <c r="H568" s="228">
        <v>4280</v>
      </c>
      <c r="I568" s="228">
        <v>5210</v>
      </c>
    </row>
    <row r="569" spans="2:9">
      <c r="B569" s="227">
        <v>92009</v>
      </c>
      <c r="C569" s="227" t="s">
        <v>322</v>
      </c>
      <c r="D569" s="227" t="s">
        <v>323</v>
      </c>
      <c r="E569" s="228">
        <v>2810</v>
      </c>
      <c r="F569" s="228">
        <v>3060</v>
      </c>
      <c r="G569" s="228">
        <v>3780</v>
      </c>
      <c r="H569" s="228">
        <v>5050</v>
      </c>
      <c r="I569" s="228">
        <v>6150</v>
      </c>
    </row>
    <row r="570" spans="2:9">
      <c r="B570" s="227">
        <v>92010</v>
      </c>
      <c r="C570" s="227" t="s">
        <v>322</v>
      </c>
      <c r="D570" s="227" t="s">
        <v>323</v>
      </c>
      <c r="E570" s="228">
        <v>2640</v>
      </c>
      <c r="F570" s="228">
        <v>2860</v>
      </c>
      <c r="G570" s="228">
        <v>3540</v>
      </c>
      <c r="H570" s="228">
        <v>4730</v>
      </c>
      <c r="I570" s="228">
        <v>5760</v>
      </c>
    </row>
    <row r="571" spans="2:9">
      <c r="B571" s="227">
        <v>92011</v>
      </c>
      <c r="C571" s="227" t="s">
        <v>322</v>
      </c>
      <c r="D571" s="227" t="s">
        <v>323</v>
      </c>
      <c r="E571" s="228">
        <v>2980</v>
      </c>
      <c r="F571" s="228">
        <v>3230</v>
      </c>
      <c r="G571" s="228">
        <v>4000</v>
      </c>
      <c r="H571" s="228">
        <v>5350</v>
      </c>
      <c r="I571" s="228">
        <v>6510</v>
      </c>
    </row>
    <row r="572" spans="2:9">
      <c r="B572" s="227">
        <v>92013</v>
      </c>
      <c r="C572" s="227" t="s">
        <v>322</v>
      </c>
      <c r="D572" s="227" t="s">
        <v>323</v>
      </c>
      <c r="E572" s="228">
        <v>2140</v>
      </c>
      <c r="F572" s="228">
        <v>2330</v>
      </c>
      <c r="G572" s="228">
        <v>2880</v>
      </c>
      <c r="H572" s="228">
        <v>3850</v>
      </c>
      <c r="I572" s="228">
        <v>4690</v>
      </c>
    </row>
    <row r="573" spans="2:9">
      <c r="B573" s="227">
        <v>92014</v>
      </c>
      <c r="C573" s="227" t="s">
        <v>322</v>
      </c>
      <c r="D573" s="227" t="s">
        <v>323</v>
      </c>
      <c r="E573" s="228">
        <v>3220</v>
      </c>
      <c r="F573" s="228">
        <v>3490</v>
      </c>
      <c r="G573" s="228">
        <v>4320</v>
      </c>
      <c r="H573" s="228">
        <v>5780</v>
      </c>
      <c r="I573" s="228">
        <v>7030</v>
      </c>
    </row>
    <row r="574" spans="2:9">
      <c r="B574" s="227">
        <v>92018</v>
      </c>
      <c r="C574" s="227" t="s">
        <v>322</v>
      </c>
      <c r="D574" s="227" t="s">
        <v>323</v>
      </c>
      <c r="E574" s="228">
        <v>2140</v>
      </c>
      <c r="F574" s="228">
        <v>2330</v>
      </c>
      <c r="G574" s="228">
        <v>2880</v>
      </c>
      <c r="H574" s="228">
        <v>3850</v>
      </c>
      <c r="I574" s="228">
        <v>4690</v>
      </c>
    </row>
    <row r="575" spans="2:9">
      <c r="B575" s="227">
        <v>92019</v>
      </c>
      <c r="C575" s="227" t="s">
        <v>322</v>
      </c>
      <c r="D575" s="227" t="s">
        <v>323</v>
      </c>
      <c r="E575" s="228">
        <v>2190</v>
      </c>
      <c r="F575" s="228">
        <v>2380</v>
      </c>
      <c r="G575" s="228">
        <v>2940</v>
      </c>
      <c r="H575" s="228">
        <v>3930</v>
      </c>
      <c r="I575" s="228">
        <v>4790</v>
      </c>
    </row>
    <row r="576" spans="2:9">
      <c r="B576" s="227">
        <v>92020</v>
      </c>
      <c r="C576" s="227" t="s">
        <v>322</v>
      </c>
      <c r="D576" s="227" t="s">
        <v>323</v>
      </c>
      <c r="E576" s="228">
        <v>1820</v>
      </c>
      <c r="F576" s="228">
        <v>1970</v>
      </c>
      <c r="G576" s="228">
        <v>2440</v>
      </c>
      <c r="H576" s="228">
        <v>3260</v>
      </c>
      <c r="I576" s="228">
        <v>3970</v>
      </c>
    </row>
    <row r="577" spans="2:9">
      <c r="B577" s="227">
        <v>92021</v>
      </c>
      <c r="C577" s="227" t="s">
        <v>322</v>
      </c>
      <c r="D577" s="227" t="s">
        <v>323</v>
      </c>
      <c r="E577" s="228">
        <v>1760</v>
      </c>
      <c r="F577" s="228">
        <v>1910</v>
      </c>
      <c r="G577" s="228">
        <v>2360</v>
      </c>
      <c r="H577" s="228">
        <v>3160</v>
      </c>
      <c r="I577" s="228">
        <v>3840</v>
      </c>
    </row>
    <row r="578" spans="2:9">
      <c r="B578" s="227">
        <v>92022</v>
      </c>
      <c r="C578" s="227" t="s">
        <v>322</v>
      </c>
      <c r="D578" s="227" t="s">
        <v>323</v>
      </c>
      <c r="E578" s="228">
        <v>2140</v>
      </c>
      <c r="F578" s="228">
        <v>2330</v>
      </c>
      <c r="G578" s="228">
        <v>2880</v>
      </c>
      <c r="H578" s="228">
        <v>3850</v>
      </c>
      <c r="I578" s="228">
        <v>4690</v>
      </c>
    </row>
    <row r="579" spans="2:9">
      <c r="B579" s="227">
        <v>92023</v>
      </c>
      <c r="C579" s="227" t="s">
        <v>322</v>
      </c>
      <c r="D579" s="227" t="s">
        <v>323</v>
      </c>
      <c r="E579" s="228">
        <v>2140</v>
      </c>
      <c r="F579" s="228">
        <v>2330</v>
      </c>
      <c r="G579" s="228">
        <v>2880</v>
      </c>
      <c r="H579" s="228">
        <v>3850</v>
      </c>
      <c r="I579" s="228">
        <v>4690</v>
      </c>
    </row>
    <row r="580" spans="2:9">
      <c r="B580" s="227">
        <v>92024</v>
      </c>
      <c r="C580" s="227" t="s">
        <v>322</v>
      </c>
      <c r="D580" s="227" t="s">
        <v>323</v>
      </c>
      <c r="E580" s="228">
        <v>2620</v>
      </c>
      <c r="F580" s="228">
        <v>2840</v>
      </c>
      <c r="G580" s="228">
        <v>3520</v>
      </c>
      <c r="H580" s="228">
        <v>4710</v>
      </c>
      <c r="I580" s="228">
        <v>5730</v>
      </c>
    </row>
    <row r="581" spans="2:9">
      <c r="B581" s="227">
        <v>92025</v>
      </c>
      <c r="C581" s="227" t="s">
        <v>322</v>
      </c>
      <c r="D581" s="227" t="s">
        <v>323</v>
      </c>
      <c r="E581" s="228">
        <v>1910</v>
      </c>
      <c r="F581" s="228">
        <v>2080</v>
      </c>
      <c r="G581" s="228">
        <v>2570</v>
      </c>
      <c r="H581" s="228">
        <v>3440</v>
      </c>
      <c r="I581" s="228">
        <v>4180</v>
      </c>
    </row>
    <row r="582" spans="2:9">
      <c r="B582" s="227">
        <v>92026</v>
      </c>
      <c r="C582" s="227" t="s">
        <v>322</v>
      </c>
      <c r="D582" s="227" t="s">
        <v>323</v>
      </c>
      <c r="E582" s="228">
        <v>2000</v>
      </c>
      <c r="F582" s="228">
        <v>2170</v>
      </c>
      <c r="G582" s="228">
        <v>2680</v>
      </c>
      <c r="H582" s="228">
        <v>3580</v>
      </c>
      <c r="I582" s="228">
        <v>4360</v>
      </c>
    </row>
    <row r="583" spans="2:9">
      <c r="B583" s="227">
        <v>92027</v>
      </c>
      <c r="C583" s="227" t="s">
        <v>322</v>
      </c>
      <c r="D583" s="227" t="s">
        <v>323</v>
      </c>
      <c r="E583" s="228">
        <v>1850</v>
      </c>
      <c r="F583" s="228">
        <v>2000</v>
      </c>
      <c r="G583" s="228">
        <v>2480</v>
      </c>
      <c r="H583" s="228">
        <v>3320</v>
      </c>
      <c r="I583" s="228">
        <v>4040</v>
      </c>
    </row>
    <row r="584" spans="2:9">
      <c r="B584" s="227">
        <v>92028</v>
      </c>
      <c r="C584" s="227" t="s">
        <v>320</v>
      </c>
      <c r="D584" s="227" t="s">
        <v>321</v>
      </c>
      <c r="E584" s="228">
        <v>1660</v>
      </c>
      <c r="F584" s="228">
        <v>1800</v>
      </c>
      <c r="G584" s="228">
        <v>2230</v>
      </c>
      <c r="H584" s="228">
        <v>2980</v>
      </c>
      <c r="I584" s="228">
        <v>3630</v>
      </c>
    </row>
    <row r="585" spans="2:9">
      <c r="B585" s="227">
        <v>92028</v>
      </c>
      <c r="C585" s="227" t="s">
        <v>322</v>
      </c>
      <c r="D585" s="227" t="s">
        <v>323</v>
      </c>
      <c r="E585" s="228">
        <v>1660</v>
      </c>
      <c r="F585" s="228">
        <v>1800</v>
      </c>
      <c r="G585" s="228">
        <v>2230</v>
      </c>
      <c r="H585" s="228">
        <v>2980</v>
      </c>
      <c r="I585" s="228">
        <v>3630</v>
      </c>
    </row>
    <row r="586" spans="2:9">
      <c r="B586" s="227">
        <v>92029</v>
      </c>
      <c r="C586" s="227" t="s">
        <v>322</v>
      </c>
      <c r="D586" s="227" t="s">
        <v>323</v>
      </c>
      <c r="E586" s="228">
        <v>2470</v>
      </c>
      <c r="F586" s="228">
        <v>2680</v>
      </c>
      <c r="G586" s="228">
        <v>3320</v>
      </c>
      <c r="H586" s="228">
        <v>4440</v>
      </c>
      <c r="I586" s="228">
        <v>5400</v>
      </c>
    </row>
    <row r="587" spans="2:9">
      <c r="B587" s="227">
        <v>92030</v>
      </c>
      <c r="C587" s="227" t="s">
        <v>322</v>
      </c>
      <c r="D587" s="227" t="s">
        <v>323</v>
      </c>
      <c r="E587" s="228">
        <v>2140</v>
      </c>
      <c r="F587" s="228">
        <v>2330</v>
      </c>
      <c r="G587" s="228">
        <v>2880</v>
      </c>
      <c r="H587" s="228">
        <v>3850</v>
      </c>
      <c r="I587" s="228">
        <v>4690</v>
      </c>
    </row>
    <row r="588" spans="2:9">
      <c r="B588" s="227">
        <v>92033</v>
      </c>
      <c r="C588" s="227" t="s">
        <v>322</v>
      </c>
      <c r="D588" s="227" t="s">
        <v>323</v>
      </c>
      <c r="E588" s="228">
        <v>2140</v>
      </c>
      <c r="F588" s="228">
        <v>2330</v>
      </c>
      <c r="G588" s="228">
        <v>2880</v>
      </c>
      <c r="H588" s="228">
        <v>3850</v>
      </c>
      <c r="I588" s="228">
        <v>4690</v>
      </c>
    </row>
    <row r="589" spans="2:9">
      <c r="B589" s="227">
        <v>92036</v>
      </c>
      <c r="C589" s="227" t="s">
        <v>322</v>
      </c>
      <c r="D589" s="227" t="s">
        <v>323</v>
      </c>
      <c r="E589" s="228">
        <v>1490</v>
      </c>
      <c r="F589" s="228">
        <v>1620</v>
      </c>
      <c r="G589" s="228">
        <v>2000</v>
      </c>
      <c r="H589" s="228">
        <v>2670</v>
      </c>
      <c r="I589" s="228">
        <v>3260</v>
      </c>
    </row>
    <row r="590" spans="2:9">
      <c r="B590" s="227">
        <v>92037</v>
      </c>
      <c r="C590" s="227" t="s">
        <v>322</v>
      </c>
      <c r="D590" s="227" t="s">
        <v>323</v>
      </c>
      <c r="E590" s="228">
        <v>2370</v>
      </c>
      <c r="F590" s="228">
        <v>2570</v>
      </c>
      <c r="G590" s="228">
        <v>3180</v>
      </c>
      <c r="H590" s="228">
        <v>4250</v>
      </c>
      <c r="I590" s="228">
        <v>5180</v>
      </c>
    </row>
    <row r="591" spans="2:9">
      <c r="B591" s="227">
        <v>92038</v>
      </c>
      <c r="C591" s="227" t="s">
        <v>322</v>
      </c>
      <c r="D591" s="227" t="s">
        <v>323</v>
      </c>
      <c r="E591" s="228">
        <v>2140</v>
      </c>
      <c r="F591" s="228">
        <v>2330</v>
      </c>
      <c r="G591" s="228">
        <v>2880</v>
      </c>
      <c r="H591" s="228">
        <v>3850</v>
      </c>
      <c r="I591" s="228">
        <v>4690</v>
      </c>
    </row>
    <row r="592" spans="2:9">
      <c r="B592" s="227">
        <v>92039</v>
      </c>
      <c r="C592" s="227" t="s">
        <v>322</v>
      </c>
      <c r="D592" s="227" t="s">
        <v>323</v>
      </c>
      <c r="E592" s="228">
        <v>2140</v>
      </c>
      <c r="F592" s="228">
        <v>2330</v>
      </c>
      <c r="G592" s="228">
        <v>2880</v>
      </c>
      <c r="H592" s="228">
        <v>3850</v>
      </c>
      <c r="I592" s="228">
        <v>4690</v>
      </c>
    </row>
    <row r="593" spans="2:9">
      <c r="B593" s="227">
        <v>92040</v>
      </c>
      <c r="C593" s="227" t="s">
        <v>322</v>
      </c>
      <c r="D593" s="227" t="s">
        <v>323</v>
      </c>
      <c r="E593" s="228">
        <v>1860</v>
      </c>
      <c r="F593" s="228">
        <v>2020</v>
      </c>
      <c r="G593" s="228">
        <v>2500</v>
      </c>
      <c r="H593" s="228">
        <v>3340</v>
      </c>
      <c r="I593" s="228">
        <v>4070</v>
      </c>
    </row>
    <row r="594" spans="2:9">
      <c r="B594" s="227">
        <v>92046</v>
      </c>
      <c r="C594" s="227" t="s">
        <v>322</v>
      </c>
      <c r="D594" s="227" t="s">
        <v>323</v>
      </c>
      <c r="E594" s="228">
        <v>2140</v>
      </c>
      <c r="F594" s="228">
        <v>2330</v>
      </c>
      <c r="G594" s="228">
        <v>2880</v>
      </c>
      <c r="H594" s="228">
        <v>3850</v>
      </c>
      <c r="I594" s="228">
        <v>4690</v>
      </c>
    </row>
    <row r="595" spans="2:9">
      <c r="B595" s="227">
        <v>92049</v>
      </c>
      <c r="C595" s="227" t="s">
        <v>322</v>
      </c>
      <c r="D595" s="227" t="s">
        <v>323</v>
      </c>
      <c r="E595" s="228">
        <v>2140</v>
      </c>
      <c r="F595" s="228">
        <v>2330</v>
      </c>
      <c r="G595" s="228">
        <v>2880</v>
      </c>
      <c r="H595" s="228">
        <v>3850</v>
      </c>
      <c r="I595" s="228">
        <v>4690</v>
      </c>
    </row>
    <row r="596" spans="2:9">
      <c r="B596" s="227">
        <v>92051</v>
      </c>
      <c r="C596" s="227" t="s">
        <v>322</v>
      </c>
      <c r="D596" s="227" t="s">
        <v>323</v>
      </c>
      <c r="E596" s="228">
        <v>2140</v>
      </c>
      <c r="F596" s="228">
        <v>2330</v>
      </c>
      <c r="G596" s="228">
        <v>2880</v>
      </c>
      <c r="H596" s="228">
        <v>3850</v>
      </c>
      <c r="I596" s="228">
        <v>4690</v>
      </c>
    </row>
    <row r="597" spans="2:9">
      <c r="B597" s="227">
        <v>92052</v>
      </c>
      <c r="C597" s="227" t="s">
        <v>322</v>
      </c>
      <c r="D597" s="227" t="s">
        <v>323</v>
      </c>
      <c r="E597" s="228">
        <v>2140</v>
      </c>
      <c r="F597" s="228">
        <v>2330</v>
      </c>
      <c r="G597" s="228">
        <v>2880</v>
      </c>
      <c r="H597" s="228">
        <v>3850</v>
      </c>
      <c r="I597" s="228">
        <v>4690</v>
      </c>
    </row>
    <row r="598" spans="2:9">
      <c r="B598" s="227">
        <v>92054</v>
      </c>
      <c r="C598" s="227" t="s">
        <v>322</v>
      </c>
      <c r="D598" s="227" t="s">
        <v>323</v>
      </c>
      <c r="E598" s="228">
        <v>1990</v>
      </c>
      <c r="F598" s="228">
        <v>2160</v>
      </c>
      <c r="G598" s="228">
        <v>2670</v>
      </c>
      <c r="H598" s="228">
        <v>3570</v>
      </c>
      <c r="I598" s="228">
        <v>4350</v>
      </c>
    </row>
    <row r="599" spans="2:9">
      <c r="B599" s="227">
        <v>92055</v>
      </c>
      <c r="C599" s="227" t="s">
        <v>322</v>
      </c>
      <c r="D599" s="227" t="s">
        <v>323</v>
      </c>
      <c r="E599" s="228">
        <v>2790</v>
      </c>
      <c r="F599" s="228">
        <v>3040</v>
      </c>
      <c r="G599" s="228">
        <v>3830</v>
      </c>
      <c r="H599" s="228">
        <v>5160</v>
      </c>
      <c r="I599" s="228">
        <v>6270</v>
      </c>
    </row>
    <row r="600" spans="2:9">
      <c r="B600" s="227">
        <v>92056</v>
      </c>
      <c r="C600" s="227" t="s">
        <v>322</v>
      </c>
      <c r="D600" s="227" t="s">
        <v>323</v>
      </c>
      <c r="E600" s="228">
        <v>2380</v>
      </c>
      <c r="F600" s="228">
        <v>2580</v>
      </c>
      <c r="G600" s="228">
        <v>3190</v>
      </c>
      <c r="H600" s="228">
        <v>4260</v>
      </c>
      <c r="I600" s="228">
        <v>5190</v>
      </c>
    </row>
    <row r="601" spans="2:9">
      <c r="B601" s="227">
        <v>92057</v>
      </c>
      <c r="C601" s="227" t="s">
        <v>322</v>
      </c>
      <c r="D601" s="227" t="s">
        <v>323</v>
      </c>
      <c r="E601" s="228">
        <v>2170</v>
      </c>
      <c r="F601" s="228">
        <v>2360</v>
      </c>
      <c r="G601" s="228">
        <v>2920</v>
      </c>
      <c r="H601" s="228">
        <v>3900</v>
      </c>
      <c r="I601" s="228">
        <v>4750</v>
      </c>
    </row>
    <row r="602" spans="2:9">
      <c r="B602" s="227">
        <v>92058</v>
      </c>
      <c r="C602" s="227" t="s">
        <v>322</v>
      </c>
      <c r="D602" s="227" t="s">
        <v>323</v>
      </c>
      <c r="E602" s="228">
        <v>2260</v>
      </c>
      <c r="F602" s="228">
        <v>2450</v>
      </c>
      <c r="G602" s="228">
        <v>3030</v>
      </c>
      <c r="H602" s="228">
        <v>4050</v>
      </c>
      <c r="I602" s="228">
        <v>4930</v>
      </c>
    </row>
    <row r="603" spans="2:9">
      <c r="B603" s="227">
        <v>92059</v>
      </c>
      <c r="C603" s="227" t="s">
        <v>322</v>
      </c>
      <c r="D603" s="227" t="s">
        <v>323</v>
      </c>
      <c r="E603" s="228">
        <v>1590</v>
      </c>
      <c r="F603" s="228">
        <v>1730</v>
      </c>
      <c r="G603" s="228">
        <v>2140</v>
      </c>
      <c r="H603" s="228">
        <v>2860</v>
      </c>
      <c r="I603" s="228">
        <v>3480</v>
      </c>
    </row>
    <row r="604" spans="2:9">
      <c r="B604" s="227">
        <v>92060</v>
      </c>
      <c r="C604" s="227" t="s">
        <v>322</v>
      </c>
      <c r="D604" s="227" t="s">
        <v>323</v>
      </c>
      <c r="E604" s="228">
        <v>1760</v>
      </c>
      <c r="F604" s="228">
        <v>1910</v>
      </c>
      <c r="G604" s="228">
        <v>2360</v>
      </c>
      <c r="H604" s="228">
        <v>3150</v>
      </c>
      <c r="I604" s="228">
        <v>3840</v>
      </c>
    </row>
    <row r="605" spans="2:9">
      <c r="B605" s="227">
        <v>92061</v>
      </c>
      <c r="C605" s="227" t="s">
        <v>322</v>
      </c>
      <c r="D605" s="227" t="s">
        <v>323</v>
      </c>
      <c r="E605" s="228">
        <v>2300</v>
      </c>
      <c r="F605" s="228">
        <v>2500</v>
      </c>
      <c r="G605" s="228">
        <v>3090</v>
      </c>
      <c r="H605" s="228">
        <v>4130</v>
      </c>
      <c r="I605" s="228">
        <v>5030</v>
      </c>
    </row>
    <row r="606" spans="2:9">
      <c r="B606" s="227">
        <v>92064</v>
      </c>
      <c r="C606" s="227" t="s">
        <v>322</v>
      </c>
      <c r="D606" s="227" t="s">
        <v>323</v>
      </c>
      <c r="E606" s="228">
        <v>2150</v>
      </c>
      <c r="F606" s="228">
        <v>2340</v>
      </c>
      <c r="G606" s="228">
        <v>2890</v>
      </c>
      <c r="H606" s="228">
        <v>3860</v>
      </c>
      <c r="I606" s="228">
        <v>4700</v>
      </c>
    </row>
    <row r="607" spans="2:9">
      <c r="B607" s="227">
        <v>92065</v>
      </c>
      <c r="C607" s="227" t="s">
        <v>322</v>
      </c>
      <c r="D607" s="227" t="s">
        <v>323</v>
      </c>
      <c r="E607" s="228">
        <v>2070</v>
      </c>
      <c r="F607" s="228">
        <v>2250</v>
      </c>
      <c r="G607" s="228">
        <v>2780</v>
      </c>
      <c r="H607" s="228">
        <v>3720</v>
      </c>
      <c r="I607" s="228">
        <v>4530</v>
      </c>
    </row>
    <row r="608" spans="2:9">
      <c r="B608" s="227">
        <v>92066</v>
      </c>
      <c r="C608" s="227" t="s">
        <v>322</v>
      </c>
      <c r="D608" s="227" t="s">
        <v>323</v>
      </c>
      <c r="E608" s="228">
        <v>1260</v>
      </c>
      <c r="F608" s="228">
        <v>1370</v>
      </c>
      <c r="G608" s="228">
        <v>1690</v>
      </c>
      <c r="H608" s="228">
        <v>2260</v>
      </c>
      <c r="I608" s="228">
        <v>2750</v>
      </c>
    </row>
    <row r="609" spans="2:9">
      <c r="B609" s="227">
        <v>92067</v>
      </c>
      <c r="C609" s="227" t="s">
        <v>322</v>
      </c>
      <c r="D609" s="227" t="s">
        <v>323</v>
      </c>
      <c r="E609" s="228">
        <v>2830</v>
      </c>
      <c r="F609" s="228">
        <v>3070</v>
      </c>
      <c r="G609" s="228">
        <v>3800</v>
      </c>
      <c r="H609" s="228">
        <v>5080</v>
      </c>
      <c r="I609" s="228">
        <v>6180</v>
      </c>
    </row>
    <row r="610" spans="2:9">
      <c r="B610" s="227">
        <v>92068</v>
      </c>
      <c r="C610" s="227" t="s">
        <v>322</v>
      </c>
      <c r="D610" s="227" t="s">
        <v>323</v>
      </c>
      <c r="E610" s="228">
        <v>2140</v>
      </c>
      <c r="F610" s="228">
        <v>2330</v>
      </c>
      <c r="G610" s="228">
        <v>2880</v>
      </c>
      <c r="H610" s="228">
        <v>3850</v>
      </c>
      <c r="I610" s="228">
        <v>4690</v>
      </c>
    </row>
    <row r="611" spans="2:9">
      <c r="B611" s="227">
        <v>92069</v>
      </c>
      <c r="C611" s="227" t="s">
        <v>322</v>
      </c>
      <c r="D611" s="227" t="s">
        <v>323</v>
      </c>
      <c r="E611" s="228">
        <v>2010</v>
      </c>
      <c r="F611" s="228">
        <v>2180</v>
      </c>
      <c r="G611" s="228">
        <v>2700</v>
      </c>
      <c r="H611" s="228">
        <v>3610</v>
      </c>
      <c r="I611" s="228">
        <v>4400</v>
      </c>
    </row>
    <row r="612" spans="2:9">
      <c r="B612" s="227">
        <v>92070</v>
      </c>
      <c r="C612" s="227" t="s">
        <v>322</v>
      </c>
      <c r="D612" s="227" t="s">
        <v>323</v>
      </c>
      <c r="E612" s="228">
        <v>1830</v>
      </c>
      <c r="F612" s="228">
        <v>1990</v>
      </c>
      <c r="G612" s="228">
        <v>2460</v>
      </c>
      <c r="H612" s="228">
        <v>3290</v>
      </c>
      <c r="I612" s="228">
        <v>4000</v>
      </c>
    </row>
    <row r="613" spans="2:9">
      <c r="B613" s="227">
        <v>92071</v>
      </c>
      <c r="C613" s="227" t="s">
        <v>322</v>
      </c>
      <c r="D613" s="227" t="s">
        <v>323</v>
      </c>
      <c r="E613" s="228">
        <v>2010</v>
      </c>
      <c r="F613" s="228">
        <v>2180</v>
      </c>
      <c r="G613" s="228">
        <v>2700</v>
      </c>
      <c r="H613" s="228">
        <v>3610</v>
      </c>
      <c r="I613" s="228">
        <v>4400</v>
      </c>
    </row>
    <row r="614" spans="2:9">
      <c r="B614" s="227">
        <v>92072</v>
      </c>
      <c r="C614" s="227" t="s">
        <v>322</v>
      </c>
      <c r="D614" s="227" t="s">
        <v>323</v>
      </c>
      <c r="E614" s="228">
        <v>2140</v>
      </c>
      <c r="F614" s="228">
        <v>2330</v>
      </c>
      <c r="G614" s="228">
        <v>2880</v>
      </c>
      <c r="H614" s="228">
        <v>3850</v>
      </c>
      <c r="I614" s="228">
        <v>4690</v>
      </c>
    </row>
    <row r="615" spans="2:9">
      <c r="B615" s="227">
        <v>92074</v>
      </c>
      <c r="C615" s="227" t="s">
        <v>322</v>
      </c>
      <c r="D615" s="227" t="s">
        <v>323</v>
      </c>
      <c r="E615" s="228">
        <v>2140</v>
      </c>
      <c r="F615" s="228">
        <v>2330</v>
      </c>
      <c r="G615" s="228">
        <v>2880</v>
      </c>
      <c r="H615" s="228">
        <v>3850</v>
      </c>
      <c r="I615" s="228">
        <v>4690</v>
      </c>
    </row>
    <row r="616" spans="2:9">
      <c r="B616" s="227">
        <v>92075</v>
      </c>
      <c r="C616" s="227" t="s">
        <v>322</v>
      </c>
      <c r="D616" s="227" t="s">
        <v>323</v>
      </c>
      <c r="E616" s="228">
        <v>2970</v>
      </c>
      <c r="F616" s="228">
        <v>3220</v>
      </c>
      <c r="G616" s="228">
        <v>3990</v>
      </c>
      <c r="H616" s="228">
        <v>5330</v>
      </c>
      <c r="I616" s="228">
        <v>6500</v>
      </c>
    </row>
    <row r="617" spans="2:9">
      <c r="B617" s="227">
        <v>92078</v>
      </c>
      <c r="C617" s="227" t="s">
        <v>322</v>
      </c>
      <c r="D617" s="227" t="s">
        <v>323</v>
      </c>
      <c r="E617" s="228">
        <v>2410</v>
      </c>
      <c r="F617" s="228">
        <v>2620</v>
      </c>
      <c r="G617" s="228">
        <v>3240</v>
      </c>
      <c r="H617" s="228">
        <v>4330</v>
      </c>
      <c r="I617" s="228">
        <v>5270</v>
      </c>
    </row>
    <row r="618" spans="2:9">
      <c r="B618" s="227">
        <v>92079</v>
      </c>
      <c r="C618" s="227" t="s">
        <v>322</v>
      </c>
      <c r="D618" s="227" t="s">
        <v>323</v>
      </c>
      <c r="E618" s="228">
        <v>2140</v>
      </c>
      <c r="F618" s="228">
        <v>2330</v>
      </c>
      <c r="G618" s="228">
        <v>2880</v>
      </c>
      <c r="H618" s="228">
        <v>3850</v>
      </c>
      <c r="I618" s="228">
        <v>4690</v>
      </c>
    </row>
    <row r="619" spans="2:9">
      <c r="B619" s="227">
        <v>92081</v>
      </c>
      <c r="C619" s="227" t="s">
        <v>322</v>
      </c>
      <c r="D619" s="227" t="s">
        <v>323</v>
      </c>
      <c r="E619" s="228">
        <v>2270</v>
      </c>
      <c r="F619" s="228">
        <v>2470</v>
      </c>
      <c r="G619" s="228">
        <v>3050</v>
      </c>
      <c r="H619" s="228">
        <v>4080</v>
      </c>
      <c r="I619" s="228">
        <v>4970</v>
      </c>
    </row>
    <row r="620" spans="2:9">
      <c r="B620" s="227">
        <v>92082</v>
      </c>
      <c r="C620" s="227" t="s">
        <v>322</v>
      </c>
      <c r="D620" s="227" t="s">
        <v>323</v>
      </c>
      <c r="E620" s="228">
        <v>1620</v>
      </c>
      <c r="F620" s="228">
        <v>1750</v>
      </c>
      <c r="G620" s="228">
        <v>2170</v>
      </c>
      <c r="H620" s="228">
        <v>2900</v>
      </c>
      <c r="I620" s="228">
        <v>3530</v>
      </c>
    </row>
    <row r="621" spans="2:9">
      <c r="B621" s="227">
        <v>92083</v>
      </c>
      <c r="C621" s="227" t="s">
        <v>322</v>
      </c>
      <c r="D621" s="227" t="s">
        <v>323</v>
      </c>
      <c r="E621" s="228">
        <v>2000</v>
      </c>
      <c r="F621" s="228">
        <v>2170</v>
      </c>
      <c r="G621" s="228">
        <v>2680</v>
      </c>
      <c r="H621" s="228">
        <v>3580</v>
      </c>
      <c r="I621" s="228">
        <v>4360</v>
      </c>
    </row>
    <row r="622" spans="2:9">
      <c r="B622" s="227">
        <v>92084</v>
      </c>
      <c r="C622" s="227" t="s">
        <v>322</v>
      </c>
      <c r="D622" s="227" t="s">
        <v>323</v>
      </c>
      <c r="E622" s="228">
        <v>1950</v>
      </c>
      <c r="F622" s="228">
        <v>2120</v>
      </c>
      <c r="G622" s="228">
        <v>2620</v>
      </c>
      <c r="H622" s="228">
        <v>3500</v>
      </c>
      <c r="I622" s="228">
        <v>4270</v>
      </c>
    </row>
    <row r="623" spans="2:9">
      <c r="B623" s="227">
        <v>92085</v>
      </c>
      <c r="C623" s="227" t="s">
        <v>322</v>
      </c>
      <c r="D623" s="227" t="s">
        <v>323</v>
      </c>
      <c r="E623" s="228">
        <v>2140</v>
      </c>
      <c r="F623" s="228">
        <v>2330</v>
      </c>
      <c r="G623" s="228">
        <v>2880</v>
      </c>
      <c r="H623" s="228">
        <v>3850</v>
      </c>
      <c r="I623" s="228">
        <v>4690</v>
      </c>
    </row>
    <row r="624" spans="2:9">
      <c r="B624" s="227">
        <v>92086</v>
      </c>
      <c r="C624" s="227" t="s">
        <v>322</v>
      </c>
      <c r="D624" s="227" t="s">
        <v>323</v>
      </c>
      <c r="E624" s="228">
        <v>1370</v>
      </c>
      <c r="F624" s="228">
        <v>1490</v>
      </c>
      <c r="G624" s="228">
        <v>1840</v>
      </c>
      <c r="H624" s="228">
        <v>2460</v>
      </c>
      <c r="I624" s="228">
        <v>3000</v>
      </c>
    </row>
    <row r="625" spans="2:9">
      <c r="B625" s="227">
        <v>92088</v>
      </c>
      <c r="C625" s="227" t="s">
        <v>322</v>
      </c>
      <c r="D625" s="227" t="s">
        <v>323</v>
      </c>
      <c r="E625" s="228">
        <v>2140</v>
      </c>
      <c r="F625" s="228">
        <v>2330</v>
      </c>
      <c r="G625" s="228">
        <v>2880</v>
      </c>
      <c r="H625" s="228">
        <v>3850</v>
      </c>
      <c r="I625" s="228">
        <v>4690</v>
      </c>
    </row>
    <row r="626" spans="2:9">
      <c r="B626" s="227">
        <v>92091</v>
      </c>
      <c r="C626" s="227" t="s">
        <v>322</v>
      </c>
      <c r="D626" s="227" t="s">
        <v>323</v>
      </c>
      <c r="E626" s="228">
        <v>3220</v>
      </c>
      <c r="F626" s="228">
        <v>3490</v>
      </c>
      <c r="G626" s="228">
        <v>4320</v>
      </c>
      <c r="H626" s="228">
        <v>5780</v>
      </c>
      <c r="I626" s="228">
        <v>7030</v>
      </c>
    </row>
    <row r="627" spans="2:9">
      <c r="B627" s="227">
        <v>92092</v>
      </c>
      <c r="C627" s="227" t="s">
        <v>322</v>
      </c>
      <c r="D627" s="227" t="s">
        <v>323</v>
      </c>
      <c r="E627" s="228">
        <v>2140</v>
      </c>
      <c r="F627" s="228">
        <v>2330</v>
      </c>
      <c r="G627" s="228">
        <v>2880</v>
      </c>
      <c r="H627" s="228">
        <v>3850</v>
      </c>
      <c r="I627" s="228">
        <v>4690</v>
      </c>
    </row>
    <row r="628" spans="2:9">
      <c r="B628" s="227">
        <v>92093</v>
      </c>
      <c r="C628" s="227" t="s">
        <v>322</v>
      </c>
      <c r="D628" s="227" t="s">
        <v>323</v>
      </c>
      <c r="E628" s="228">
        <v>2140</v>
      </c>
      <c r="F628" s="228">
        <v>2330</v>
      </c>
      <c r="G628" s="228">
        <v>2880</v>
      </c>
      <c r="H628" s="228">
        <v>3850</v>
      </c>
      <c r="I628" s="228">
        <v>4690</v>
      </c>
    </row>
    <row r="629" spans="2:9">
      <c r="B629" s="227">
        <v>92096</v>
      </c>
      <c r="C629" s="227" t="s">
        <v>322</v>
      </c>
      <c r="D629" s="227" t="s">
        <v>323</v>
      </c>
      <c r="E629" s="228">
        <v>2140</v>
      </c>
      <c r="F629" s="228">
        <v>2330</v>
      </c>
      <c r="G629" s="228">
        <v>2880</v>
      </c>
      <c r="H629" s="228">
        <v>3850</v>
      </c>
      <c r="I629" s="228">
        <v>4690</v>
      </c>
    </row>
    <row r="630" spans="2:9">
      <c r="B630" s="227">
        <v>92101</v>
      </c>
      <c r="C630" s="227" t="s">
        <v>322</v>
      </c>
      <c r="D630" s="227" t="s">
        <v>323</v>
      </c>
      <c r="E630" s="228">
        <v>3050</v>
      </c>
      <c r="F630" s="228">
        <v>3310</v>
      </c>
      <c r="G630" s="228">
        <v>4100</v>
      </c>
      <c r="H630" s="228">
        <v>5480</v>
      </c>
      <c r="I630" s="228">
        <v>6670</v>
      </c>
    </row>
    <row r="631" spans="2:9">
      <c r="B631" s="227">
        <v>92102</v>
      </c>
      <c r="C631" s="227" t="s">
        <v>322</v>
      </c>
      <c r="D631" s="227" t="s">
        <v>323</v>
      </c>
      <c r="E631" s="228">
        <v>1910</v>
      </c>
      <c r="F631" s="228">
        <v>2070</v>
      </c>
      <c r="G631" s="228">
        <v>2560</v>
      </c>
      <c r="H631" s="228">
        <v>3420</v>
      </c>
      <c r="I631" s="228">
        <v>4170</v>
      </c>
    </row>
    <row r="632" spans="2:9">
      <c r="B632" s="227">
        <v>92103</v>
      </c>
      <c r="C632" s="227" t="s">
        <v>322</v>
      </c>
      <c r="D632" s="227" t="s">
        <v>323</v>
      </c>
      <c r="E632" s="228">
        <v>2330</v>
      </c>
      <c r="F632" s="228">
        <v>2530</v>
      </c>
      <c r="G632" s="228">
        <v>3130</v>
      </c>
      <c r="H632" s="228">
        <v>4180</v>
      </c>
      <c r="I632" s="228">
        <v>5100</v>
      </c>
    </row>
    <row r="633" spans="2:9">
      <c r="B633" s="227">
        <v>92104</v>
      </c>
      <c r="C633" s="227" t="s">
        <v>322</v>
      </c>
      <c r="D633" s="227" t="s">
        <v>323</v>
      </c>
      <c r="E633" s="228">
        <v>2110</v>
      </c>
      <c r="F633" s="228">
        <v>2300</v>
      </c>
      <c r="G633" s="228">
        <v>2840</v>
      </c>
      <c r="H633" s="228">
        <v>3800</v>
      </c>
      <c r="I633" s="228">
        <v>4620</v>
      </c>
    </row>
    <row r="634" spans="2:9">
      <c r="B634" s="227">
        <v>92105</v>
      </c>
      <c r="C634" s="227" t="s">
        <v>322</v>
      </c>
      <c r="D634" s="227" t="s">
        <v>323</v>
      </c>
      <c r="E634" s="228">
        <v>1670</v>
      </c>
      <c r="F634" s="228">
        <v>1810</v>
      </c>
      <c r="G634" s="228">
        <v>2240</v>
      </c>
      <c r="H634" s="228">
        <v>2990</v>
      </c>
      <c r="I634" s="228">
        <v>3650</v>
      </c>
    </row>
    <row r="635" spans="2:9">
      <c r="B635" s="227">
        <v>92106</v>
      </c>
      <c r="C635" s="227" t="s">
        <v>322</v>
      </c>
      <c r="D635" s="227" t="s">
        <v>323</v>
      </c>
      <c r="E635" s="228">
        <v>2320</v>
      </c>
      <c r="F635" s="228">
        <v>2520</v>
      </c>
      <c r="G635" s="228">
        <v>3120</v>
      </c>
      <c r="H635" s="228">
        <v>4170</v>
      </c>
      <c r="I635" s="228">
        <v>5080</v>
      </c>
    </row>
    <row r="636" spans="2:9">
      <c r="B636" s="227">
        <v>92107</v>
      </c>
      <c r="C636" s="227" t="s">
        <v>322</v>
      </c>
      <c r="D636" s="227" t="s">
        <v>323</v>
      </c>
      <c r="E636" s="228">
        <v>2310</v>
      </c>
      <c r="F636" s="228">
        <v>2510</v>
      </c>
      <c r="G636" s="228">
        <v>3100</v>
      </c>
      <c r="H636" s="228">
        <v>4140</v>
      </c>
      <c r="I636" s="228">
        <v>5050</v>
      </c>
    </row>
    <row r="637" spans="2:9">
      <c r="B637" s="227">
        <v>92108</v>
      </c>
      <c r="C637" s="227" t="s">
        <v>322</v>
      </c>
      <c r="D637" s="227" t="s">
        <v>323</v>
      </c>
      <c r="E637" s="228">
        <v>3000</v>
      </c>
      <c r="F637" s="228">
        <v>3260</v>
      </c>
      <c r="G637" s="228">
        <v>4030</v>
      </c>
      <c r="H637" s="228">
        <v>5390</v>
      </c>
      <c r="I637" s="228">
        <v>6560</v>
      </c>
    </row>
    <row r="638" spans="2:9">
      <c r="B638" s="227">
        <v>92109</v>
      </c>
      <c r="C638" s="227" t="s">
        <v>322</v>
      </c>
      <c r="D638" s="227" t="s">
        <v>323</v>
      </c>
      <c r="E638" s="228">
        <v>2540</v>
      </c>
      <c r="F638" s="228">
        <v>2760</v>
      </c>
      <c r="G638" s="228">
        <v>3410</v>
      </c>
      <c r="H638" s="228">
        <v>4560</v>
      </c>
      <c r="I638" s="228">
        <v>5550</v>
      </c>
    </row>
    <row r="639" spans="2:9">
      <c r="B639" s="227">
        <v>92110</v>
      </c>
      <c r="C639" s="227" t="s">
        <v>322</v>
      </c>
      <c r="D639" s="227" t="s">
        <v>323</v>
      </c>
      <c r="E639" s="228">
        <v>2350</v>
      </c>
      <c r="F639" s="228">
        <v>2550</v>
      </c>
      <c r="G639" s="228">
        <v>3150</v>
      </c>
      <c r="H639" s="228">
        <v>4210</v>
      </c>
      <c r="I639" s="228">
        <v>5130</v>
      </c>
    </row>
    <row r="640" spans="2:9">
      <c r="B640" s="227">
        <v>92111</v>
      </c>
      <c r="C640" s="227" t="s">
        <v>322</v>
      </c>
      <c r="D640" s="227" t="s">
        <v>323</v>
      </c>
      <c r="E640" s="228">
        <v>2030</v>
      </c>
      <c r="F640" s="228">
        <v>2200</v>
      </c>
      <c r="G640" s="228">
        <v>2720</v>
      </c>
      <c r="H640" s="228">
        <v>3640</v>
      </c>
      <c r="I640" s="228">
        <v>4430</v>
      </c>
    </row>
    <row r="641" spans="2:9">
      <c r="B641" s="227">
        <v>92112</v>
      </c>
      <c r="C641" s="227" t="s">
        <v>322</v>
      </c>
      <c r="D641" s="227" t="s">
        <v>323</v>
      </c>
      <c r="E641" s="228">
        <v>2140</v>
      </c>
      <c r="F641" s="228">
        <v>2330</v>
      </c>
      <c r="G641" s="228">
        <v>2880</v>
      </c>
      <c r="H641" s="228">
        <v>3850</v>
      </c>
      <c r="I641" s="228">
        <v>4690</v>
      </c>
    </row>
    <row r="642" spans="2:9">
      <c r="B642" s="227">
        <v>92113</v>
      </c>
      <c r="C642" s="227" t="s">
        <v>322</v>
      </c>
      <c r="D642" s="227" t="s">
        <v>323</v>
      </c>
      <c r="E642" s="228">
        <v>1650</v>
      </c>
      <c r="F642" s="228">
        <v>1790</v>
      </c>
      <c r="G642" s="228">
        <v>2220</v>
      </c>
      <c r="H642" s="228">
        <v>2970</v>
      </c>
      <c r="I642" s="228">
        <v>3610</v>
      </c>
    </row>
    <row r="643" spans="2:9">
      <c r="B643" s="227">
        <v>92114</v>
      </c>
      <c r="C643" s="227" t="s">
        <v>322</v>
      </c>
      <c r="D643" s="227" t="s">
        <v>323</v>
      </c>
      <c r="E643" s="228">
        <v>1860</v>
      </c>
      <c r="F643" s="228">
        <v>2020</v>
      </c>
      <c r="G643" s="228">
        <v>2500</v>
      </c>
      <c r="H643" s="228">
        <v>3340</v>
      </c>
      <c r="I643" s="228">
        <v>4070</v>
      </c>
    </row>
    <row r="644" spans="2:9">
      <c r="B644" s="227">
        <v>92115</v>
      </c>
      <c r="C644" s="227" t="s">
        <v>322</v>
      </c>
      <c r="D644" s="227" t="s">
        <v>323</v>
      </c>
      <c r="E644" s="228">
        <v>1930</v>
      </c>
      <c r="F644" s="228">
        <v>2090</v>
      </c>
      <c r="G644" s="228">
        <v>2590</v>
      </c>
      <c r="H644" s="228">
        <v>3460</v>
      </c>
      <c r="I644" s="228">
        <v>4220</v>
      </c>
    </row>
    <row r="645" spans="2:9">
      <c r="B645" s="227">
        <v>92116</v>
      </c>
      <c r="C645" s="227" t="s">
        <v>322</v>
      </c>
      <c r="D645" s="227" t="s">
        <v>323</v>
      </c>
      <c r="E645" s="228">
        <v>2070</v>
      </c>
      <c r="F645" s="228">
        <v>2250</v>
      </c>
      <c r="G645" s="228">
        <v>2780</v>
      </c>
      <c r="H645" s="228">
        <v>3720</v>
      </c>
      <c r="I645" s="228">
        <v>4530</v>
      </c>
    </row>
    <row r="646" spans="2:9">
      <c r="B646" s="227">
        <v>92117</v>
      </c>
      <c r="C646" s="227" t="s">
        <v>322</v>
      </c>
      <c r="D646" s="227" t="s">
        <v>323</v>
      </c>
      <c r="E646" s="228">
        <v>2110</v>
      </c>
      <c r="F646" s="228">
        <v>2300</v>
      </c>
      <c r="G646" s="228">
        <v>2840</v>
      </c>
      <c r="H646" s="228">
        <v>3800</v>
      </c>
      <c r="I646" s="228">
        <v>4620</v>
      </c>
    </row>
    <row r="647" spans="2:9">
      <c r="B647" s="227">
        <v>92118</v>
      </c>
      <c r="C647" s="227" t="s">
        <v>322</v>
      </c>
      <c r="D647" s="227" t="s">
        <v>323</v>
      </c>
      <c r="E647" s="228">
        <v>3190</v>
      </c>
      <c r="F647" s="228">
        <v>3460</v>
      </c>
      <c r="G647" s="228">
        <v>4280</v>
      </c>
      <c r="H647" s="228">
        <v>5720</v>
      </c>
      <c r="I647" s="228">
        <v>6970</v>
      </c>
    </row>
    <row r="648" spans="2:9">
      <c r="B648" s="227">
        <v>92119</v>
      </c>
      <c r="C648" s="227" t="s">
        <v>322</v>
      </c>
      <c r="D648" s="227" t="s">
        <v>323</v>
      </c>
      <c r="E648" s="228">
        <v>2180</v>
      </c>
      <c r="F648" s="228">
        <v>2370</v>
      </c>
      <c r="G648" s="228">
        <v>2930</v>
      </c>
      <c r="H648" s="228">
        <v>3920</v>
      </c>
      <c r="I648" s="228">
        <v>4770</v>
      </c>
    </row>
    <row r="649" spans="2:9">
      <c r="B649" s="227">
        <v>92120</v>
      </c>
      <c r="C649" s="227" t="s">
        <v>322</v>
      </c>
      <c r="D649" s="227" t="s">
        <v>323</v>
      </c>
      <c r="E649" s="228">
        <v>2390</v>
      </c>
      <c r="F649" s="228">
        <v>2590</v>
      </c>
      <c r="G649" s="228">
        <v>3210</v>
      </c>
      <c r="H649" s="228">
        <v>4290</v>
      </c>
      <c r="I649" s="228">
        <v>5230</v>
      </c>
    </row>
    <row r="650" spans="2:9">
      <c r="B650" s="227">
        <v>92121</v>
      </c>
      <c r="C650" s="227" t="s">
        <v>322</v>
      </c>
      <c r="D650" s="227" t="s">
        <v>323</v>
      </c>
      <c r="E650" s="228">
        <v>2520</v>
      </c>
      <c r="F650" s="228">
        <v>2740</v>
      </c>
      <c r="G650" s="228">
        <v>3390</v>
      </c>
      <c r="H650" s="228">
        <v>4530</v>
      </c>
      <c r="I650" s="228">
        <v>5520</v>
      </c>
    </row>
    <row r="651" spans="2:9">
      <c r="B651" s="227">
        <v>92122</v>
      </c>
      <c r="C651" s="227" t="s">
        <v>322</v>
      </c>
      <c r="D651" s="227" t="s">
        <v>323</v>
      </c>
      <c r="E651" s="228">
        <v>2740</v>
      </c>
      <c r="F651" s="228">
        <v>2970</v>
      </c>
      <c r="G651" s="228">
        <v>3680</v>
      </c>
      <c r="H651" s="228">
        <v>4920</v>
      </c>
      <c r="I651" s="228">
        <v>5990</v>
      </c>
    </row>
    <row r="652" spans="2:9">
      <c r="B652" s="227">
        <v>92123</v>
      </c>
      <c r="C652" s="227" t="s">
        <v>322</v>
      </c>
      <c r="D652" s="227" t="s">
        <v>323</v>
      </c>
      <c r="E652" s="228">
        <v>2620</v>
      </c>
      <c r="F652" s="228">
        <v>2840</v>
      </c>
      <c r="G652" s="228">
        <v>3520</v>
      </c>
      <c r="H652" s="228">
        <v>4710</v>
      </c>
      <c r="I652" s="228">
        <v>5730</v>
      </c>
    </row>
    <row r="653" spans="2:9">
      <c r="B653" s="227">
        <v>92124</v>
      </c>
      <c r="C653" s="227" t="s">
        <v>322</v>
      </c>
      <c r="D653" s="227" t="s">
        <v>323</v>
      </c>
      <c r="E653" s="228">
        <v>2930</v>
      </c>
      <c r="F653" s="228">
        <v>3180</v>
      </c>
      <c r="G653" s="228">
        <v>3940</v>
      </c>
      <c r="H653" s="228">
        <v>5270</v>
      </c>
      <c r="I653" s="228">
        <v>6410</v>
      </c>
    </row>
    <row r="654" spans="2:9">
      <c r="B654" s="227">
        <v>92126</v>
      </c>
      <c r="C654" s="227" t="s">
        <v>322</v>
      </c>
      <c r="D654" s="227" t="s">
        <v>323</v>
      </c>
      <c r="E654" s="228">
        <v>2550</v>
      </c>
      <c r="F654" s="228">
        <v>2770</v>
      </c>
      <c r="G654" s="228">
        <v>3430</v>
      </c>
      <c r="H654" s="228">
        <v>4590</v>
      </c>
      <c r="I654" s="228">
        <v>5580</v>
      </c>
    </row>
    <row r="655" spans="2:9">
      <c r="B655" s="227">
        <v>92127</v>
      </c>
      <c r="C655" s="227" t="s">
        <v>322</v>
      </c>
      <c r="D655" s="227" t="s">
        <v>323</v>
      </c>
      <c r="E655" s="228">
        <v>2540</v>
      </c>
      <c r="F655" s="228">
        <v>2760</v>
      </c>
      <c r="G655" s="228">
        <v>3410</v>
      </c>
      <c r="H655" s="228">
        <v>4560</v>
      </c>
      <c r="I655" s="228">
        <v>5550</v>
      </c>
    </row>
    <row r="656" spans="2:9">
      <c r="B656" s="227">
        <v>92128</v>
      </c>
      <c r="C656" s="227" t="s">
        <v>322</v>
      </c>
      <c r="D656" s="227" t="s">
        <v>323</v>
      </c>
      <c r="E656" s="228">
        <v>2670</v>
      </c>
      <c r="F656" s="228">
        <v>2890</v>
      </c>
      <c r="G656" s="228">
        <v>3580</v>
      </c>
      <c r="H656" s="228">
        <v>4790</v>
      </c>
      <c r="I656" s="228">
        <v>5830</v>
      </c>
    </row>
    <row r="657" spans="2:9">
      <c r="B657" s="227">
        <v>92129</v>
      </c>
      <c r="C657" s="227" t="s">
        <v>322</v>
      </c>
      <c r="D657" s="227" t="s">
        <v>323</v>
      </c>
      <c r="E657" s="228">
        <v>2210</v>
      </c>
      <c r="F657" s="228">
        <v>2400</v>
      </c>
      <c r="G657" s="228">
        <v>2970</v>
      </c>
      <c r="H657" s="228">
        <v>3970</v>
      </c>
      <c r="I657" s="228">
        <v>4830</v>
      </c>
    </row>
    <row r="658" spans="2:9">
      <c r="B658" s="227">
        <v>92130</v>
      </c>
      <c r="C658" s="227" t="s">
        <v>322</v>
      </c>
      <c r="D658" s="227" t="s">
        <v>323</v>
      </c>
      <c r="E658" s="228">
        <v>3130</v>
      </c>
      <c r="F658" s="228">
        <v>3400</v>
      </c>
      <c r="G658" s="228">
        <v>4210</v>
      </c>
      <c r="H658" s="228">
        <v>5630</v>
      </c>
      <c r="I658" s="228">
        <v>6850</v>
      </c>
    </row>
    <row r="659" spans="2:9">
      <c r="B659" s="227">
        <v>92131</v>
      </c>
      <c r="C659" s="227" t="s">
        <v>322</v>
      </c>
      <c r="D659" s="227" t="s">
        <v>323</v>
      </c>
      <c r="E659" s="228">
        <v>2970</v>
      </c>
      <c r="F659" s="228">
        <v>3220</v>
      </c>
      <c r="G659" s="228">
        <v>3990</v>
      </c>
      <c r="H659" s="228">
        <v>5330</v>
      </c>
      <c r="I659" s="228">
        <v>6500</v>
      </c>
    </row>
    <row r="660" spans="2:9">
      <c r="B660" s="227">
        <v>92132</v>
      </c>
      <c r="C660" s="227" t="s">
        <v>322</v>
      </c>
      <c r="D660" s="227" t="s">
        <v>323</v>
      </c>
      <c r="E660" s="228">
        <v>2140</v>
      </c>
      <c r="F660" s="228">
        <v>2330</v>
      </c>
      <c r="G660" s="228">
        <v>2880</v>
      </c>
      <c r="H660" s="228">
        <v>3850</v>
      </c>
      <c r="I660" s="228">
        <v>4690</v>
      </c>
    </row>
    <row r="661" spans="2:9">
      <c r="B661" s="227">
        <v>92134</v>
      </c>
      <c r="C661" s="227" t="s">
        <v>322</v>
      </c>
      <c r="D661" s="227" t="s">
        <v>323</v>
      </c>
      <c r="E661" s="228">
        <v>2970</v>
      </c>
      <c r="F661" s="228">
        <v>3230</v>
      </c>
      <c r="G661" s="228">
        <v>4000</v>
      </c>
      <c r="H661" s="228">
        <v>5340</v>
      </c>
      <c r="I661" s="228">
        <v>6500</v>
      </c>
    </row>
    <row r="662" spans="2:9">
      <c r="B662" s="227">
        <v>92135</v>
      </c>
      <c r="C662" s="227" t="s">
        <v>322</v>
      </c>
      <c r="D662" s="227" t="s">
        <v>323</v>
      </c>
      <c r="E662" s="228">
        <v>3190</v>
      </c>
      <c r="F662" s="228">
        <v>3460</v>
      </c>
      <c r="G662" s="228">
        <v>4280</v>
      </c>
      <c r="H662" s="228">
        <v>5720</v>
      </c>
      <c r="I662" s="228">
        <v>6970</v>
      </c>
    </row>
    <row r="663" spans="2:9">
      <c r="B663" s="227">
        <v>92136</v>
      </c>
      <c r="C663" s="227" t="s">
        <v>322</v>
      </c>
      <c r="D663" s="227" t="s">
        <v>323</v>
      </c>
      <c r="E663" s="228">
        <v>1860</v>
      </c>
      <c r="F663" s="228">
        <v>2030</v>
      </c>
      <c r="G663" s="228">
        <v>2550</v>
      </c>
      <c r="H663" s="228">
        <v>3440</v>
      </c>
      <c r="I663" s="228">
        <v>4170</v>
      </c>
    </row>
    <row r="664" spans="2:9">
      <c r="B664" s="227">
        <v>92137</v>
      </c>
      <c r="C664" s="227" t="s">
        <v>322</v>
      </c>
      <c r="D664" s="227" t="s">
        <v>323</v>
      </c>
      <c r="E664" s="228">
        <v>2140</v>
      </c>
      <c r="F664" s="228">
        <v>2330</v>
      </c>
      <c r="G664" s="228">
        <v>2880</v>
      </c>
      <c r="H664" s="228">
        <v>3850</v>
      </c>
      <c r="I664" s="228">
        <v>4690</v>
      </c>
    </row>
    <row r="665" spans="2:9">
      <c r="B665" s="227">
        <v>92138</v>
      </c>
      <c r="C665" s="227" t="s">
        <v>322</v>
      </c>
      <c r="D665" s="227" t="s">
        <v>323</v>
      </c>
      <c r="E665" s="228">
        <v>2140</v>
      </c>
      <c r="F665" s="228">
        <v>2330</v>
      </c>
      <c r="G665" s="228">
        <v>2880</v>
      </c>
      <c r="H665" s="228">
        <v>3850</v>
      </c>
      <c r="I665" s="228">
        <v>4690</v>
      </c>
    </row>
    <row r="666" spans="2:9">
      <c r="B666" s="227">
        <v>92139</v>
      </c>
      <c r="C666" s="227" t="s">
        <v>322</v>
      </c>
      <c r="D666" s="227" t="s">
        <v>323</v>
      </c>
      <c r="E666" s="228">
        <v>2050</v>
      </c>
      <c r="F666" s="228">
        <v>2220</v>
      </c>
      <c r="G666" s="228">
        <v>2750</v>
      </c>
      <c r="H666" s="228">
        <v>3680</v>
      </c>
      <c r="I666" s="228">
        <v>4480</v>
      </c>
    </row>
    <row r="667" spans="2:9">
      <c r="B667" s="227">
        <v>92140</v>
      </c>
      <c r="C667" s="227" t="s">
        <v>322</v>
      </c>
      <c r="D667" s="227" t="s">
        <v>323</v>
      </c>
      <c r="E667" s="228">
        <v>2830</v>
      </c>
      <c r="F667" s="228">
        <v>3080</v>
      </c>
      <c r="G667" s="228">
        <v>3810</v>
      </c>
      <c r="H667" s="228">
        <v>5090</v>
      </c>
      <c r="I667" s="228">
        <v>6200</v>
      </c>
    </row>
    <row r="668" spans="2:9">
      <c r="B668" s="227">
        <v>92142</v>
      </c>
      <c r="C668" s="227" t="s">
        <v>322</v>
      </c>
      <c r="D668" s="227" t="s">
        <v>323</v>
      </c>
      <c r="E668" s="228">
        <v>2140</v>
      </c>
      <c r="F668" s="228">
        <v>2330</v>
      </c>
      <c r="G668" s="228">
        <v>2880</v>
      </c>
      <c r="H668" s="228">
        <v>3850</v>
      </c>
      <c r="I668" s="228">
        <v>4690</v>
      </c>
    </row>
    <row r="669" spans="2:9">
      <c r="B669" s="227">
        <v>92143</v>
      </c>
      <c r="C669" s="227" t="s">
        <v>322</v>
      </c>
      <c r="D669" s="227" t="s">
        <v>323</v>
      </c>
      <c r="E669" s="228">
        <v>2140</v>
      </c>
      <c r="F669" s="228">
        <v>2330</v>
      </c>
      <c r="G669" s="228">
        <v>2880</v>
      </c>
      <c r="H669" s="228">
        <v>3850</v>
      </c>
      <c r="I669" s="228">
        <v>4690</v>
      </c>
    </row>
    <row r="670" spans="2:9">
      <c r="B670" s="227">
        <v>92145</v>
      </c>
      <c r="C670" s="227" t="s">
        <v>322</v>
      </c>
      <c r="D670" s="227" t="s">
        <v>323</v>
      </c>
      <c r="E670" s="228">
        <v>2520</v>
      </c>
      <c r="F670" s="228">
        <v>2740</v>
      </c>
      <c r="G670" s="228">
        <v>3390</v>
      </c>
      <c r="H670" s="228">
        <v>4530</v>
      </c>
      <c r="I670" s="228">
        <v>5520</v>
      </c>
    </row>
    <row r="671" spans="2:9">
      <c r="B671" s="227">
        <v>92147</v>
      </c>
      <c r="C671" s="227" t="s">
        <v>322</v>
      </c>
      <c r="D671" s="227" t="s">
        <v>323</v>
      </c>
      <c r="E671" s="228">
        <v>2620</v>
      </c>
      <c r="F671" s="228">
        <v>2850</v>
      </c>
      <c r="G671" s="228">
        <v>3520</v>
      </c>
      <c r="H671" s="228">
        <v>4710</v>
      </c>
      <c r="I671" s="228">
        <v>5730</v>
      </c>
    </row>
    <row r="672" spans="2:9">
      <c r="B672" s="227">
        <v>92149</v>
      </c>
      <c r="C672" s="227" t="s">
        <v>322</v>
      </c>
      <c r="D672" s="227" t="s">
        <v>323</v>
      </c>
      <c r="E672" s="228">
        <v>2140</v>
      </c>
      <c r="F672" s="228">
        <v>2330</v>
      </c>
      <c r="G672" s="228">
        <v>2880</v>
      </c>
      <c r="H672" s="228">
        <v>3850</v>
      </c>
      <c r="I672" s="228">
        <v>4690</v>
      </c>
    </row>
    <row r="673" spans="2:9">
      <c r="B673" s="227">
        <v>92150</v>
      </c>
      <c r="C673" s="227" t="s">
        <v>322</v>
      </c>
      <c r="D673" s="227" t="s">
        <v>323</v>
      </c>
      <c r="E673" s="228">
        <v>2140</v>
      </c>
      <c r="F673" s="228">
        <v>2330</v>
      </c>
      <c r="G673" s="228">
        <v>2880</v>
      </c>
      <c r="H673" s="228">
        <v>3850</v>
      </c>
      <c r="I673" s="228">
        <v>4690</v>
      </c>
    </row>
    <row r="674" spans="2:9">
      <c r="B674" s="227">
        <v>92152</v>
      </c>
      <c r="C674" s="227" t="s">
        <v>322</v>
      </c>
      <c r="D674" s="227" t="s">
        <v>323</v>
      </c>
      <c r="E674" s="228">
        <v>2140</v>
      </c>
      <c r="F674" s="228">
        <v>2330</v>
      </c>
      <c r="G674" s="228">
        <v>2880</v>
      </c>
      <c r="H674" s="228">
        <v>3850</v>
      </c>
      <c r="I674" s="228">
        <v>4690</v>
      </c>
    </row>
    <row r="675" spans="2:9">
      <c r="B675" s="227">
        <v>92153</v>
      </c>
      <c r="C675" s="227" t="s">
        <v>322</v>
      </c>
      <c r="D675" s="227" t="s">
        <v>323</v>
      </c>
      <c r="E675" s="228">
        <v>2140</v>
      </c>
      <c r="F675" s="228">
        <v>2330</v>
      </c>
      <c r="G675" s="228">
        <v>2880</v>
      </c>
      <c r="H675" s="228">
        <v>3850</v>
      </c>
      <c r="I675" s="228">
        <v>4690</v>
      </c>
    </row>
    <row r="676" spans="2:9">
      <c r="B676" s="227">
        <v>92154</v>
      </c>
      <c r="C676" s="227" t="s">
        <v>322</v>
      </c>
      <c r="D676" s="227" t="s">
        <v>323</v>
      </c>
      <c r="E676" s="228">
        <v>2020</v>
      </c>
      <c r="F676" s="228">
        <v>2190</v>
      </c>
      <c r="G676" s="228">
        <v>2710</v>
      </c>
      <c r="H676" s="228">
        <v>3620</v>
      </c>
      <c r="I676" s="228">
        <v>4410</v>
      </c>
    </row>
    <row r="677" spans="2:9">
      <c r="B677" s="227">
        <v>92155</v>
      </c>
      <c r="C677" s="227" t="s">
        <v>322</v>
      </c>
      <c r="D677" s="227" t="s">
        <v>323</v>
      </c>
      <c r="E677" s="228">
        <v>3190</v>
      </c>
      <c r="F677" s="228">
        <v>3460</v>
      </c>
      <c r="G677" s="228">
        <v>4280</v>
      </c>
      <c r="H677" s="228">
        <v>5720</v>
      </c>
      <c r="I677" s="228">
        <v>6970</v>
      </c>
    </row>
    <row r="678" spans="2:9">
      <c r="B678" s="227">
        <v>92159</v>
      </c>
      <c r="C678" s="227" t="s">
        <v>322</v>
      </c>
      <c r="D678" s="227" t="s">
        <v>323</v>
      </c>
      <c r="E678" s="228">
        <v>2140</v>
      </c>
      <c r="F678" s="228">
        <v>2330</v>
      </c>
      <c r="G678" s="228">
        <v>2880</v>
      </c>
      <c r="H678" s="228">
        <v>3850</v>
      </c>
      <c r="I678" s="228">
        <v>4690</v>
      </c>
    </row>
    <row r="679" spans="2:9">
      <c r="B679" s="227">
        <v>92160</v>
      </c>
      <c r="C679" s="227" t="s">
        <v>322</v>
      </c>
      <c r="D679" s="227" t="s">
        <v>323</v>
      </c>
      <c r="E679" s="228">
        <v>2140</v>
      </c>
      <c r="F679" s="228">
        <v>2330</v>
      </c>
      <c r="G679" s="228">
        <v>2880</v>
      </c>
      <c r="H679" s="228">
        <v>3850</v>
      </c>
      <c r="I679" s="228">
        <v>4690</v>
      </c>
    </row>
    <row r="680" spans="2:9">
      <c r="B680" s="227">
        <v>92163</v>
      </c>
      <c r="C680" s="227" t="s">
        <v>322</v>
      </c>
      <c r="D680" s="227" t="s">
        <v>323</v>
      </c>
      <c r="E680" s="228">
        <v>2140</v>
      </c>
      <c r="F680" s="228">
        <v>2330</v>
      </c>
      <c r="G680" s="228">
        <v>2880</v>
      </c>
      <c r="H680" s="228">
        <v>3850</v>
      </c>
      <c r="I680" s="228">
        <v>4690</v>
      </c>
    </row>
    <row r="681" spans="2:9">
      <c r="B681" s="227">
        <v>92165</v>
      </c>
      <c r="C681" s="227" t="s">
        <v>322</v>
      </c>
      <c r="D681" s="227" t="s">
        <v>323</v>
      </c>
      <c r="E681" s="228">
        <v>2140</v>
      </c>
      <c r="F681" s="228">
        <v>2330</v>
      </c>
      <c r="G681" s="228">
        <v>2880</v>
      </c>
      <c r="H681" s="228">
        <v>3850</v>
      </c>
      <c r="I681" s="228">
        <v>4690</v>
      </c>
    </row>
    <row r="682" spans="2:9">
      <c r="B682" s="227">
        <v>92166</v>
      </c>
      <c r="C682" s="227" t="s">
        <v>322</v>
      </c>
      <c r="D682" s="227" t="s">
        <v>323</v>
      </c>
      <c r="E682" s="228">
        <v>2140</v>
      </c>
      <c r="F682" s="228">
        <v>2330</v>
      </c>
      <c r="G682" s="228">
        <v>2880</v>
      </c>
      <c r="H682" s="228">
        <v>3850</v>
      </c>
      <c r="I682" s="228">
        <v>4690</v>
      </c>
    </row>
    <row r="683" spans="2:9">
      <c r="B683" s="227">
        <v>92167</v>
      </c>
      <c r="C683" s="227" t="s">
        <v>322</v>
      </c>
      <c r="D683" s="227" t="s">
        <v>323</v>
      </c>
      <c r="E683" s="228">
        <v>2140</v>
      </c>
      <c r="F683" s="228">
        <v>2330</v>
      </c>
      <c r="G683" s="228">
        <v>2880</v>
      </c>
      <c r="H683" s="228">
        <v>3850</v>
      </c>
      <c r="I683" s="228">
        <v>4690</v>
      </c>
    </row>
    <row r="684" spans="2:9">
      <c r="B684" s="227">
        <v>92168</v>
      </c>
      <c r="C684" s="227" t="s">
        <v>322</v>
      </c>
      <c r="D684" s="227" t="s">
        <v>323</v>
      </c>
      <c r="E684" s="228">
        <v>2140</v>
      </c>
      <c r="F684" s="228">
        <v>2330</v>
      </c>
      <c r="G684" s="228">
        <v>2880</v>
      </c>
      <c r="H684" s="228">
        <v>3850</v>
      </c>
      <c r="I684" s="228">
        <v>4690</v>
      </c>
    </row>
    <row r="685" spans="2:9">
      <c r="B685" s="227">
        <v>92169</v>
      </c>
      <c r="C685" s="227" t="s">
        <v>322</v>
      </c>
      <c r="D685" s="227" t="s">
        <v>323</v>
      </c>
      <c r="E685" s="228">
        <v>2140</v>
      </c>
      <c r="F685" s="228">
        <v>2330</v>
      </c>
      <c r="G685" s="228">
        <v>2880</v>
      </c>
      <c r="H685" s="228">
        <v>3850</v>
      </c>
      <c r="I685" s="228">
        <v>4690</v>
      </c>
    </row>
    <row r="686" spans="2:9">
      <c r="B686" s="227">
        <v>92170</v>
      </c>
      <c r="C686" s="227" t="s">
        <v>322</v>
      </c>
      <c r="D686" s="227" t="s">
        <v>323</v>
      </c>
      <c r="E686" s="228">
        <v>2140</v>
      </c>
      <c r="F686" s="228">
        <v>2330</v>
      </c>
      <c r="G686" s="228">
        <v>2880</v>
      </c>
      <c r="H686" s="228">
        <v>3850</v>
      </c>
      <c r="I686" s="228">
        <v>4690</v>
      </c>
    </row>
    <row r="687" spans="2:9">
      <c r="B687" s="227">
        <v>92171</v>
      </c>
      <c r="C687" s="227" t="s">
        <v>322</v>
      </c>
      <c r="D687" s="227" t="s">
        <v>323</v>
      </c>
      <c r="E687" s="228">
        <v>2140</v>
      </c>
      <c r="F687" s="228">
        <v>2330</v>
      </c>
      <c r="G687" s="228">
        <v>2880</v>
      </c>
      <c r="H687" s="228">
        <v>3850</v>
      </c>
      <c r="I687" s="228">
        <v>4690</v>
      </c>
    </row>
    <row r="688" spans="2:9">
      <c r="B688" s="227">
        <v>92172</v>
      </c>
      <c r="C688" s="227" t="s">
        <v>322</v>
      </c>
      <c r="D688" s="227" t="s">
        <v>323</v>
      </c>
      <c r="E688" s="228">
        <v>2140</v>
      </c>
      <c r="F688" s="228">
        <v>2330</v>
      </c>
      <c r="G688" s="228">
        <v>2880</v>
      </c>
      <c r="H688" s="228">
        <v>3850</v>
      </c>
      <c r="I688" s="228">
        <v>4690</v>
      </c>
    </row>
    <row r="689" spans="2:9">
      <c r="B689" s="227">
        <v>92173</v>
      </c>
      <c r="C689" s="227" t="s">
        <v>322</v>
      </c>
      <c r="D689" s="227" t="s">
        <v>323</v>
      </c>
      <c r="E689" s="228">
        <v>1630</v>
      </c>
      <c r="F689" s="228">
        <v>1770</v>
      </c>
      <c r="G689" s="228">
        <v>2190</v>
      </c>
      <c r="H689" s="228">
        <v>2930</v>
      </c>
      <c r="I689" s="228">
        <v>3570</v>
      </c>
    </row>
    <row r="690" spans="2:9">
      <c r="B690" s="227">
        <v>92174</v>
      </c>
      <c r="C690" s="227" t="s">
        <v>322</v>
      </c>
      <c r="D690" s="227" t="s">
        <v>323</v>
      </c>
      <c r="E690" s="228">
        <v>2140</v>
      </c>
      <c r="F690" s="228">
        <v>2330</v>
      </c>
      <c r="G690" s="228">
        <v>2880</v>
      </c>
      <c r="H690" s="228">
        <v>3850</v>
      </c>
      <c r="I690" s="228">
        <v>4690</v>
      </c>
    </row>
    <row r="691" spans="2:9">
      <c r="B691" s="227">
        <v>92175</v>
      </c>
      <c r="C691" s="227" t="s">
        <v>322</v>
      </c>
      <c r="D691" s="227" t="s">
        <v>323</v>
      </c>
      <c r="E691" s="228">
        <v>2140</v>
      </c>
      <c r="F691" s="228">
        <v>2330</v>
      </c>
      <c r="G691" s="228">
        <v>2880</v>
      </c>
      <c r="H691" s="228">
        <v>3850</v>
      </c>
      <c r="I691" s="228">
        <v>4690</v>
      </c>
    </row>
    <row r="692" spans="2:9">
      <c r="B692" s="227">
        <v>92176</v>
      </c>
      <c r="C692" s="227" t="s">
        <v>322</v>
      </c>
      <c r="D692" s="227" t="s">
        <v>323</v>
      </c>
      <c r="E692" s="228">
        <v>2140</v>
      </c>
      <c r="F692" s="228">
        <v>2330</v>
      </c>
      <c r="G692" s="228">
        <v>2880</v>
      </c>
      <c r="H692" s="228">
        <v>3850</v>
      </c>
      <c r="I692" s="228">
        <v>4690</v>
      </c>
    </row>
    <row r="693" spans="2:9">
      <c r="B693" s="227">
        <v>92177</v>
      </c>
      <c r="C693" s="227" t="s">
        <v>322</v>
      </c>
      <c r="D693" s="227" t="s">
        <v>323</v>
      </c>
      <c r="E693" s="228">
        <v>2140</v>
      </c>
      <c r="F693" s="228">
        <v>2330</v>
      </c>
      <c r="G693" s="228">
        <v>2880</v>
      </c>
      <c r="H693" s="228">
        <v>3850</v>
      </c>
      <c r="I693" s="228">
        <v>4690</v>
      </c>
    </row>
    <row r="694" spans="2:9">
      <c r="B694" s="227">
        <v>92178</v>
      </c>
      <c r="C694" s="227" t="s">
        <v>322</v>
      </c>
      <c r="D694" s="227" t="s">
        <v>323</v>
      </c>
      <c r="E694" s="228">
        <v>2140</v>
      </c>
      <c r="F694" s="228">
        <v>2330</v>
      </c>
      <c r="G694" s="228">
        <v>2880</v>
      </c>
      <c r="H694" s="228">
        <v>3850</v>
      </c>
      <c r="I694" s="228">
        <v>4690</v>
      </c>
    </row>
    <row r="695" spans="2:9">
      <c r="B695" s="227">
        <v>92179</v>
      </c>
      <c r="C695" s="227" t="s">
        <v>322</v>
      </c>
      <c r="D695" s="227" t="s">
        <v>323</v>
      </c>
      <c r="E695" s="228">
        <v>2020</v>
      </c>
      <c r="F695" s="228">
        <v>2190</v>
      </c>
      <c r="G695" s="228">
        <v>2710</v>
      </c>
      <c r="H695" s="228">
        <v>3620</v>
      </c>
      <c r="I695" s="228">
        <v>4410</v>
      </c>
    </row>
    <row r="696" spans="2:9">
      <c r="B696" s="227">
        <v>92182</v>
      </c>
      <c r="C696" s="227" t="s">
        <v>322</v>
      </c>
      <c r="D696" s="227" t="s">
        <v>323</v>
      </c>
      <c r="E696" s="228">
        <v>2140</v>
      </c>
      <c r="F696" s="228">
        <v>2330</v>
      </c>
      <c r="G696" s="228">
        <v>2880</v>
      </c>
      <c r="H696" s="228">
        <v>3850</v>
      </c>
      <c r="I696" s="228">
        <v>4690</v>
      </c>
    </row>
    <row r="697" spans="2:9">
      <c r="B697" s="227">
        <v>92191</v>
      </c>
      <c r="C697" s="227" t="s">
        <v>322</v>
      </c>
      <c r="D697" s="227" t="s">
        <v>323</v>
      </c>
      <c r="E697" s="228">
        <v>2140</v>
      </c>
      <c r="F697" s="228">
        <v>2330</v>
      </c>
      <c r="G697" s="228">
        <v>2880</v>
      </c>
      <c r="H697" s="228">
        <v>3850</v>
      </c>
      <c r="I697" s="228">
        <v>4690</v>
      </c>
    </row>
    <row r="698" spans="2:9">
      <c r="B698" s="227">
        <v>92192</v>
      </c>
      <c r="C698" s="227" t="s">
        <v>322</v>
      </c>
      <c r="D698" s="227" t="s">
        <v>323</v>
      </c>
      <c r="E698" s="228">
        <v>2140</v>
      </c>
      <c r="F698" s="228">
        <v>2330</v>
      </c>
      <c r="G698" s="228">
        <v>2880</v>
      </c>
      <c r="H698" s="228">
        <v>3850</v>
      </c>
      <c r="I698" s="228">
        <v>4690</v>
      </c>
    </row>
    <row r="699" spans="2:9">
      <c r="B699" s="227">
        <v>92193</v>
      </c>
      <c r="C699" s="227" t="s">
        <v>322</v>
      </c>
      <c r="D699" s="227" t="s">
        <v>323</v>
      </c>
      <c r="E699" s="228">
        <v>2140</v>
      </c>
      <c r="F699" s="228">
        <v>2330</v>
      </c>
      <c r="G699" s="228">
        <v>2880</v>
      </c>
      <c r="H699" s="228">
        <v>3850</v>
      </c>
      <c r="I699" s="228">
        <v>4690</v>
      </c>
    </row>
    <row r="700" spans="2:9">
      <c r="B700" s="227">
        <v>92195</v>
      </c>
      <c r="C700" s="227" t="s">
        <v>322</v>
      </c>
      <c r="D700" s="227" t="s">
        <v>323</v>
      </c>
      <c r="E700" s="228">
        <v>2140</v>
      </c>
      <c r="F700" s="228">
        <v>2330</v>
      </c>
      <c r="G700" s="228">
        <v>2880</v>
      </c>
      <c r="H700" s="228">
        <v>3850</v>
      </c>
      <c r="I700" s="228">
        <v>4690</v>
      </c>
    </row>
    <row r="701" spans="2:9">
      <c r="B701" s="227">
        <v>92196</v>
      </c>
      <c r="C701" s="227" t="s">
        <v>322</v>
      </c>
      <c r="D701" s="227" t="s">
        <v>323</v>
      </c>
      <c r="E701" s="228">
        <v>2140</v>
      </c>
      <c r="F701" s="228">
        <v>2330</v>
      </c>
      <c r="G701" s="228">
        <v>2880</v>
      </c>
      <c r="H701" s="228">
        <v>3850</v>
      </c>
      <c r="I701" s="228">
        <v>4690</v>
      </c>
    </row>
    <row r="702" spans="2:9">
      <c r="B702" s="227">
        <v>92198</v>
      </c>
      <c r="C702" s="227" t="s">
        <v>322</v>
      </c>
      <c r="D702" s="227" t="s">
        <v>323</v>
      </c>
      <c r="E702" s="228">
        <v>2140</v>
      </c>
      <c r="F702" s="228">
        <v>2330</v>
      </c>
      <c r="G702" s="228">
        <v>2880</v>
      </c>
      <c r="H702" s="228">
        <v>3850</v>
      </c>
      <c r="I702" s="228">
        <v>4690</v>
      </c>
    </row>
    <row r="703" spans="2:9">
      <c r="B703" s="227">
        <v>92201</v>
      </c>
      <c r="C703" s="227" t="s">
        <v>320</v>
      </c>
      <c r="D703" s="227" t="s">
        <v>321</v>
      </c>
      <c r="E703" s="228">
        <v>1470</v>
      </c>
      <c r="F703" s="228">
        <v>1530</v>
      </c>
      <c r="G703" s="228">
        <v>1910</v>
      </c>
      <c r="H703" s="228">
        <v>2550</v>
      </c>
      <c r="I703" s="228">
        <v>3100</v>
      </c>
    </row>
    <row r="704" spans="2:9">
      <c r="B704" s="227">
        <v>92202</v>
      </c>
      <c r="C704" s="227" t="s">
        <v>320</v>
      </c>
      <c r="D704" s="227" t="s">
        <v>321</v>
      </c>
      <c r="E704" s="228">
        <v>1850</v>
      </c>
      <c r="F704" s="228">
        <v>1930</v>
      </c>
      <c r="G704" s="228">
        <v>2400</v>
      </c>
      <c r="H704" s="228">
        <v>3200</v>
      </c>
      <c r="I704" s="228">
        <v>3900</v>
      </c>
    </row>
    <row r="705" spans="2:9">
      <c r="B705" s="227">
        <v>92203</v>
      </c>
      <c r="C705" s="227" t="s">
        <v>320</v>
      </c>
      <c r="D705" s="227" t="s">
        <v>321</v>
      </c>
      <c r="E705" s="228">
        <v>1960</v>
      </c>
      <c r="F705" s="228">
        <v>2050</v>
      </c>
      <c r="G705" s="228">
        <v>2550</v>
      </c>
      <c r="H705" s="228">
        <v>3400</v>
      </c>
      <c r="I705" s="228">
        <v>4140</v>
      </c>
    </row>
    <row r="706" spans="2:9">
      <c r="B706" s="227">
        <v>92210</v>
      </c>
      <c r="C706" s="227" t="s">
        <v>320</v>
      </c>
      <c r="D706" s="227" t="s">
        <v>321</v>
      </c>
      <c r="E706" s="228">
        <v>1370</v>
      </c>
      <c r="F706" s="228">
        <v>1450</v>
      </c>
      <c r="G706" s="228">
        <v>1810</v>
      </c>
      <c r="H706" s="228">
        <v>2440</v>
      </c>
      <c r="I706" s="228">
        <v>2980</v>
      </c>
    </row>
    <row r="707" spans="2:9">
      <c r="B707" s="227">
        <v>92211</v>
      </c>
      <c r="C707" s="227" t="s">
        <v>320</v>
      </c>
      <c r="D707" s="227" t="s">
        <v>321</v>
      </c>
      <c r="E707" s="228">
        <v>1890</v>
      </c>
      <c r="F707" s="228">
        <v>1970</v>
      </c>
      <c r="G707" s="228">
        <v>2450</v>
      </c>
      <c r="H707" s="228">
        <v>3270</v>
      </c>
      <c r="I707" s="228">
        <v>3980</v>
      </c>
    </row>
    <row r="708" spans="2:9">
      <c r="B708" s="227">
        <v>92220</v>
      </c>
      <c r="C708" s="227" t="s">
        <v>320</v>
      </c>
      <c r="D708" s="227" t="s">
        <v>321</v>
      </c>
      <c r="E708" s="228">
        <v>1490</v>
      </c>
      <c r="F708" s="228">
        <v>1550</v>
      </c>
      <c r="G708" s="228">
        <v>1930</v>
      </c>
      <c r="H708" s="228">
        <v>2580</v>
      </c>
      <c r="I708" s="228">
        <v>3130</v>
      </c>
    </row>
    <row r="709" spans="2:9">
      <c r="B709" s="227">
        <v>92222</v>
      </c>
      <c r="C709" s="227" t="s">
        <v>324</v>
      </c>
      <c r="D709" s="227" t="s">
        <v>325</v>
      </c>
      <c r="E709" s="228">
        <v>790</v>
      </c>
      <c r="F709" s="228">
        <v>910</v>
      </c>
      <c r="G709" s="228">
        <v>1160</v>
      </c>
      <c r="H709" s="228">
        <v>1600</v>
      </c>
      <c r="I709" s="228">
        <v>1930</v>
      </c>
    </row>
    <row r="710" spans="2:9">
      <c r="B710" s="227">
        <v>92223</v>
      </c>
      <c r="C710" s="227" t="s">
        <v>320</v>
      </c>
      <c r="D710" s="227" t="s">
        <v>321</v>
      </c>
      <c r="E710" s="228">
        <v>1620</v>
      </c>
      <c r="F710" s="228">
        <v>1690</v>
      </c>
      <c r="G710" s="228">
        <v>2110</v>
      </c>
      <c r="H710" s="228">
        <v>2820</v>
      </c>
      <c r="I710" s="228">
        <v>3430</v>
      </c>
    </row>
    <row r="711" spans="2:9">
      <c r="B711" s="227">
        <v>92225</v>
      </c>
      <c r="C711" s="227" t="s">
        <v>324</v>
      </c>
      <c r="D711" s="227" t="s">
        <v>325</v>
      </c>
      <c r="E711" s="228">
        <v>1370</v>
      </c>
      <c r="F711" s="228">
        <v>1450</v>
      </c>
      <c r="G711" s="228">
        <v>1810</v>
      </c>
      <c r="H711" s="228">
        <v>2440</v>
      </c>
      <c r="I711" s="228">
        <v>2980</v>
      </c>
    </row>
    <row r="712" spans="2:9">
      <c r="B712" s="227">
        <v>92225</v>
      </c>
      <c r="C712" s="227" t="s">
        <v>320</v>
      </c>
      <c r="D712" s="227" t="s">
        <v>321</v>
      </c>
      <c r="E712" s="228">
        <v>1370</v>
      </c>
      <c r="F712" s="228">
        <v>1450</v>
      </c>
      <c r="G712" s="228">
        <v>1810</v>
      </c>
      <c r="H712" s="228">
        <v>2440</v>
      </c>
      <c r="I712" s="228">
        <v>2980</v>
      </c>
    </row>
    <row r="713" spans="2:9">
      <c r="B713" s="227">
        <v>92226</v>
      </c>
      <c r="C713" s="227" t="s">
        <v>320</v>
      </c>
      <c r="D713" s="227" t="s">
        <v>321</v>
      </c>
      <c r="E713" s="228">
        <v>1850</v>
      </c>
      <c r="F713" s="228">
        <v>1930</v>
      </c>
      <c r="G713" s="228">
        <v>2400</v>
      </c>
      <c r="H713" s="228">
        <v>3200</v>
      </c>
      <c r="I713" s="228">
        <v>3900</v>
      </c>
    </row>
    <row r="714" spans="2:9">
      <c r="B714" s="227">
        <v>92227</v>
      </c>
      <c r="C714" s="227" t="s">
        <v>324</v>
      </c>
      <c r="D714" s="227" t="s">
        <v>325</v>
      </c>
      <c r="E714" s="228">
        <v>900</v>
      </c>
      <c r="F714" s="228">
        <v>1010</v>
      </c>
      <c r="G714" s="228">
        <v>1310</v>
      </c>
      <c r="H714" s="228">
        <v>1790</v>
      </c>
      <c r="I714" s="228">
        <v>2190</v>
      </c>
    </row>
    <row r="715" spans="2:9">
      <c r="B715" s="227">
        <v>92230</v>
      </c>
      <c r="C715" s="227" t="s">
        <v>320</v>
      </c>
      <c r="D715" s="227" t="s">
        <v>321</v>
      </c>
      <c r="E715" s="228">
        <v>1370</v>
      </c>
      <c r="F715" s="228">
        <v>1450</v>
      </c>
      <c r="G715" s="228">
        <v>1810</v>
      </c>
      <c r="H715" s="228">
        <v>2440</v>
      </c>
      <c r="I715" s="228">
        <v>2980</v>
      </c>
    </row>
    <row r="716" spans="2:9">
      <c r="B716" s="227">
        <v>92231</v>
      </c>
      <c r="C716" s="227" t="s">
        <v>324</v>
      </c>
      <c r="D716" s="227" t="s">
        <v>325</v>
      </c>
      <c r="E716" s="228">
        <v>1040</v>
      </c>
      <c r="F716" s="228">
        <v>1160</v>
      </c>
      <c r="G716" s="228">
        <v>1510</v>
      </c>
      <c r="H716" s="228">
        <v>2060</v>
      </c>
      <c r="I716" s="228">
        <v>2520</v>
      </c>
    </row>
    <row r="717" spans="2:9">
      <c r="B717" s="227">
        <v>92232</v>
      </c>
      <c r="C717" s="227" t="s">
        <v>324</v>
      </c>
      <c r="D717" s="227" t="s">
        <v>325</v>
      </c>
      <c r="E717" s="228">
        <v>940</v>
      </c>
      <c r="F717" s="228">
        <v>1050</v>
      </c>
      <c r="G717" s="228">
        <v>1370</v>
      </c>
      <c r="H717" s="228">
        <v>1870</v>
      </c>
      <c r="I717" s="228">
        <v>2290</v>
      </c>
    </row>
    <row r="718" spans="2:9">
      <c r="B718" s="227">
        <v>92233</v>
      </c>
      <c r="C718" s="227" t="s">
        <v>324</v>
      </c>
      <c r="D718" s="227" t="s">
        <v>325</v>
      </c>
      <c r="E718" s="228">
        <v>790</v>
      </c>
      <c r="F718" s="228">
        <v>910</v>
      </c>
      <c r="G718" s="228">
        <v>1160</v>
      </c>
      <c r="H718" s="228">
        <v>1600</v>
      </c>
      <c r="I718" s="228">
        <v>1930</v>
      </c>
    </row>
    <row r="719" spans="2:9">
      <c r="B719" s="227">
        <v>92234</v>
      </c>
      <c r="C719" s="227" t="s">
        <v>320</v>
      </c>
      <c r="D719" s="227" t="s">
        <v>321</v>
      </c>
      <c r="E719" s="228">
        <v>1660</v>
      </c>
      <c r="F719" s="228">
        <v>1740</v>
      </c>
      <c r="G719" s="228">
        <v>2160</v>
      </c>
      <c r="H719" s="228">
        <v>2880</v>
      </c>
      <c r="I719" s="228">
        <v>3510</v>
      </c>
    </row>
    <row r="720" spans="2:9">
      <c r="B720" s="227">
        <v>92235</v>
      </c>
      <c r="C720" s="227" t="s">
        <v>320</v>
      </c>
      <c r="D720" s="227" t="s">
        <v>321</v>
      </c>
      <c r="E720" s="228">
        <v>1850</v>
      </c>
      <c r="F720" s="228">
        <v>1930</v>
      </c>
      <c r="G720" s="228">
        <v>2400</v>
      </c>
      <c r="H720" s="228">
        <v>3200</v>
      </c>
      <c r="I720" s="228">
        <v>3900</v>
      </c>
    </row>
    <row r="721" spans="2:9">
      <c r="B721" s="227">
        <v>92236</v>
      </c>
      <c r="C721" s="227" t="s">
        <v>320</v>
      </c>
      <c r="D721" s="227" t="s">
        <v>321</v>
      </c>
      <c r="E721" s="228">
        <v>1370</v>
      </c>
      <c r="F721" s="228">
        <v>1450</v>
      </c>
      <c r="G721" s="228">
        <v>1810</v>
      </c>
      <c r="H721" s="228">
        <v>2440</v>
      </c>
      <c r="I721" s="228">
        <v>2980</v>
      </c>
    </row>
    <row r="722" spans="2:9">
      <c r="B722" s="227">
        <v>92239</v>
      </c>
      <c r="C722" s="227" t="s">
        <v>320</v>
      </c>
      <c r="D722" s="227" t="s">
        <v>321</v>
      </c>
      <c r="E722" s="228">
        <v>1430</v>
      </c>
      <c r="F722" s="228">
        <v>1520</v>
      </c>
      <c r="G722" s="228">
        <v>1890</v>
      </c>
      <c r="H722" s="228">
        <v>2540</v>
      </c>
      <c r="I722" s="228">
        <v>3100</v>
      </c>
    </row>
    <row r="723" spans="2:9">
      <c r="B723" s="227">
        <v>92240</v>
      </c>
      <c r="C723" s="227" t="s">
        <v>320</v>
      </c>
      <c r="D723" s="227" t="s">
        <v>321</v>
      </c>
      <c r="E723" s="228">
        <v>1370</v>
      </c>
      <c r="F723" s="228">
        <v>1450</v>
      </c>
      <c r="G723" s="228">
        <v>1810</v>
      </c>
      <c r="H723" s="228">
        <v>2440</v>
      </c>
      <c r="I723" s="228">
        <v>2980</v>
      </c>
    </row>
    <row r="724" spans="2:9">
      <c r="B724" s="227">
        <v>92241</v>
      </c>
      <c r="C724" s="227" t="s">
        <v>320</v>
      </c>
      <c r="D724" s="227" t="s">
        <v>321</v>
      </c>
      <c r="E724" s="228">
        <v>1370</v>
      </c>
      <c r="F724" s="228">
        <v>1450</v>
      </c>
      <c r="G724" s="228">
        <v>1810</v>
      </c>
      <c r="H724" s="228">
        <v>2440</v>
      </c>
      <c r="I724" s="228">
        <v>2980</v>
      </c>
    </row>
    <row r="725" spans="2:9">
      <c r="B725" s="227">
        <v>92242</v>
      </c>
      <c r="C725" s="227" t="s">
        <v>320</v>
      </c>
      <c r="D725" s="227" t="s">
        <v>321</v>
      </c>
      <c r="E725" s="228">
        <v>1370</v>
      </c>
      <c r="F725" s="228">
        <v>1450</v>
      </c>
      <c r="G725" s="228">
        <v>1810</v>
      </c>
      <c r="H725" s="228">
        <v>2440</v>
      </c>
      <c r="I725" s="228">
        <v>2980</v>
      </c>
    </row>
    <row r="726" spans="2:9">
      <c r="B726" s="227">
        <v>92243</v>
      </c>
      <c r="C726" s="227" t="s">
        <v>324</v>
      </c>
      <c r="D726" s="227" t="s">
        <v>325</v>
      </c>
      <c r="E726" s="228">
        <v>910</v>
      </c>
      <c r="F726" s="228">
        <v>1020</v>
      </c>
      <c r="G726" s="228">
        <v>1330</v>
      </c>
      <c r="H726" s="228">
        <v>1820</v>
      </c>
      <c r="I726" s="228">
        <v>2220</v>
      </c>
    </row>
    <row r="727" spans="2:9">
      <c r="B727" s="227">
        <v>92244</v>
      </c>
      <c r="C727" s="227" t="s">
        <v>324</v>
      </c>
      <c r="D727" s="227" t="s">
        <v>325</v>
      </c>
      <c r="E727" s="228">
        <v>940</v>
      </c>
      <c r="F727" s="228">
        <v>1050</v>
      </c>
      <c r="G727" s="228">
        <v>1370</v>
      </c>
      <c r="H727" s="228">
        <v>1870</v>
      </c>
      <c r="I727" s="228">
        <v>2290</v>
      </c>
    </row>
    <row r="728" spans="2:9">
      <c r="B728" s="227">
        <v>92247</v>
      </c>
      <c r="C728" s="227" t="s">
        <v>320</v>
      </c>
      <c r="D728" s="227" t="s">
        <v>321</v>
      </c>
      <c r="E728" s="228">
        <v>1850</v>
      </c>
      <c r="F728" s="228">
        <v>1930</v>
      </c>
      <c r="G728" s="228">
        <v>2400</v>
      </c>
      <c r="H728" s="228">
        <v>3200</v>
      </c>
      <c r="I728" s="228">
        <v>3900</v>
      </c>
    </row>
    <row r="729" spans="2:9">
      <c r="B729" s="227">
        <v>92248</v>
      </c>
      <c r="C729" s="227" t="s">
        <v>320</v>
      </c>
      <c r="D729" s="227" t="s">
        <v>321</v>
      </c>
      <c r="E729" s="228">
        <v>1850</v>
      </c>
      <c r="F729" s="228">
        <v>1930</v>
      </c>
      <c r="G729" s="228">
        <v>2400</v>
      </c>
      <c r="H729" s="228">
        <v>3200</v>
      </c>
      <c r="I729" s="228">
        <v>3900</v>
      </c>
    </row>
    <row r="730" spans="2:9">
      <c r="B730" s="227">
        <v>92249</v>
      </c>
      <c r="C730" s="227" t="s">
        <v>324</v>
      </c>
      <c r="D730" s="227" t="s">
        <v>325</v>
      </c>
      <c r="E730" s="228">
        <v>980</v>
      </c>
      <c r="F730" s="228">
        <v>1100</v>
      </c>
      <c r="G730" s="228">
        <v>1430</v>
      </c>
      <c r="H730" s="228">
        <v>1950</v>
      </c>
      <c r="I730" s="228">
        <v>2390</v>
      </c>
    </row>
    <row r="731" spans="2:9">
      <c r="B731" s="227">
        <v>92250</v>
      </c>
      <c r="C731" s="227" t="s">
        <v>324</v>
      </c>
      <c r="D731" s="227" t="s">
        <v>325</v>
      </c>
      <c r="E731" s="228">
        <v>790</v>
      </c>
      <c r="F731" s="228">
        <v>910</v>
      </c>
      <c r="G731" s="228">
        <v>1160</v>
      </c>
      <c r="H731" s="228">
        <v>1600</v>
      </c>
      <c r="I731" s="228">
        <v>1930</v>
      </c>
    </row>
    <row r="732" spans="2:9">
      <c r="B732" s="227">
        <v>92251</v>
      </c>
      <c r="C732" s="227" t="s">
        <v>324</v>
      </c>
      <c r="D732" s="227" t="s">
        <v>325</v>
      </c>
      <c r="E732" s="228">
        <v>1200</v>
      </c>
      <c r="F732" s="228">
        <v>1350</v>
      </c>
      <c r="G732" s="228">
        <v>1750</v>
      </c>
      <c r="H732" s="228">
        <v>2390</v>
      </c>
      <c r="I732" s="228">
        <v>2920</v>
      </c>
    </row>
    <row r="733" spans="2:9">
      <c r="B733" s="227">
        <v>92252</v>
      </c>
      <c r="C733" s="227" t="s">
        <v>320</v>
      </c>
      <c r="D733" s="227" t="s">
        <v>321</v>
      </c>
      <c r="E733" s="228">
        <v>1370</v>
      </c>
      <c r="F733" s="228">
        <v>1450</v>
      </c>
      <c r="G733" s="228">
        <v>1810</v>
      </c>
      <c r="H733" s="228">
        <v>2440</v>
      </c>
      <c r="I733" s="228">
        <v>2980</v>
      </c>
    </row>
    <row r="734" spans="2:9">
      <c r="B734" s="227">
        <v>92253</v>
      </c>
      <c r="C734" s="227" t="s">
        <v>320</v>
      </c>
      <c r="D734" s="227" t="s">
        <v>321</v>
      </c>
      <c r="E734" s="228">
        <v>1880</v>
      </c>
      <c r="F734" s="228">
        <v>1960</v>
      </c>
      <c r="G734" s="228">
        <v>2440</v>
      </c>
      <c r="H734" s="228">
        <v>3260</v>
      </c>
      <c r="I734" s="228">
        <v>3960</v>
      </c>
    </row>
    <row r="735" spans="2:9">
      <c r="B735" s="227">
        <v>92254</v>
      </c>
      <c r="C735" s="227" t="s">
        <v>320</v>
      </c>
      <c r="D735" s="227" t="s">
        <v>321</v>
      </c>
      <c r="E735" s="228">
        <v>1370</v>
      </c>
      <c r="F735" s="228">
        <v>1450</v>
      </c>
      <c r="G735" s="228">
        <v>1810</v>
      </c>
      <c r="H735" s="228">
        <v>2440</v>
      </c>
      <c r="I735" s="228">
        <v>2980</v>
      </c>
    </row>
    <row r="736" spans="2:9">
      <c r="B736" s="227">
        <v>92255</v>
      </c>
      <c r="C736" s="227" t="s">
        <v>320</v>
      </c>
      <c r="D736" s="227" t="s">
        <v>321</v>
      </c>
      <c r="E736" s="228">
        <v>1850</v>
      </c>
      <c r="F736" s="228">
        <v>1930</v>
      </c>
      <c r="G736" s="228">
        <v>2400</v>
      </c>
      <c r="H736" s="228">
        <v>3200</v>
      </c>
      <c r="I736" s="228">
        <v>3900</v>
      </c>
    </row>
    <row r="737" spans="2:9">
      <c r="B737" s="227">
        <v>92256</v>
      </c>
      <c r="C737" s="227" t="s">
        <v>320</v>
      </c>
      <c r="D737" s="227" t="s">
        <v>321</v>
      </c>
      <c r="E737" s="228">
        <v>1370</v>
      </c>
      <c r="F737" s="228">
        <v>1450</v>
      </c>
      <c r="G737" s="228">
        <v>1810</v>
      </c>
      <c r="H737" s="228">
        <v>2440</v>
      </c>
      <c r="I737" s="228">
        <v>2980</v>
      </c>
    </row>
    <row r="738" spans="2:9">
      <c r="B738" s="227">
        <v>92257</v>
      </c>
      <c r="C738" s="227" t="s">
        <v>324</v>
      </c>
      <c r="D738" s="227" t="s">
        <v>325</v>
      </c>
      <c r="E738" s="228">
        <v>790</v>
      </c>
      <c r="F738" s="228">
        <v>910</v>
      </c>
      <c r="G738" s="228">
        <v>1160</v>
      </c>
      <c r="H738" s="228">
        <v>1600</v>
      </c>
      <c r="I738" s="228">
        <v>1930</v>
      </c>
    </row>
    <row r="739" spans="2:9">
      <c r="B739" s="227">
        <v>92258</v>
      </c>
      <c r="C739" s="227" t="s">
        <v>320</v>
      </c>
      <c r="D739" s="227" t="s">
        <v>321</v>
      </c>
      <c r="E739" s="228">
        <v>1500</v>
      </c>
      <c r="F739" s="228">
        <v>1570</v>
      </c>
      <c r="G739" s="228">
        <v>1960</v>
      </c>
      <c r="H739" s="228">
        <v>2610</v>
      </c>
      <c r="I739" s="228">
        <v>3170</v>
      </c>
    </row>
    <row r="740" spans="2:9">
      <c r="B740" s="227">
        <v>92259</v>
      </c>
      <c r="C740" s="227" t="s">
        <v>324</v>
      </c>
      <c r="D740" s="227" t="s">
        <v>325</v>
      </c>
      <c r="E740" s="228">
        <v>1110</v>
      </c>
      <c r="F740" s="228">
        <v>1240</v>
      </c>
      <c r="G740" s="228">
        <v>1590</v>
      </c>
      <c r="H740" s="228">
        <v>2170</v>
      </c>
      <c r="I740" s="228">
        <v>2640</v>
      </c>
    </row>
    <row r="741" spans="2:9">
      <c r="B741" s="227">
        <v>92260</v>
      </c>
      <c r="C741" s="227" t="s">
        <v>320</v>
      </c>
      <c r="D741" s="227" t="s">
        <v>321</v>
      </c>
      <c r="E741" s="228">
        <v>1840</v>
      </c>
      <c r="F741" s="228">
        <v>1920</v>
      </c>
      <c r="G741" s="228">
        <v>2390</v>
      </c>
      <c r="H741" s="228">
        <v>3190</v>
      </c>
      <c r="I741" s="228">
        <v>3880</v>
      </c>
    </row>
    <row r="742" spans="2:9">
      <c r="B742" s="227">
        <v>92261</v>
      </c>
      <c r="C742" s="227" t="s">
        <v>320</v>
      </c>
      <c r="D742" s="227" t="s">
        <v>321</v>
      </c>
      <c r="E742" s="228">
        <v>1850</v>
      </c>
      <c r="F742" s="228">
        <v>1930</v>
      </c>
      <c r="G742" s="228">
        <v>2400</v>
      </c>
      <c r="H742" s="228">
        <v>3200</v>
      </c>
      <c r="I742" s="228">
        <v>3900</v>
      </c>
    </row>
    <row r="743" spans="2:9">
      <c r="B743" s="227">
        <v>92262</v>
      </c>
      <c r="C743" s="227" t="s">
        <v>320</v>
      </c>
      <c r="D743" s="227" t="s">
        <v>321</v>
      </c>
      <c r="E743" s="228">
        <v>1710</v>
      </c>
      <c r="F743" s="228">
        <v>1780</v>
      </c>
      <c r="G743" s="228">
        <v>2220</v>
      </c>
      <c r="H743" s="228">
        <v>2960</v>
      </c>
      <c r="I743" s="228">
        <v>3610</v>
      </c>
    </row>
    <row r="744" spans="2:9">
      <c r="B744" s="227">
        <v>92263</v>
      </c>
      <c r="C744" s="227" t="s">
        <v>320</v>
      </c>
      <c r="D744" s="227" t="s">
        <v>321</v>
      </c>
      <c r="E744" s="228">
        <v>1850</v>
      </c>
      <c r="F744" s="228">
        <v>1930</v>
      </c>
      <c r="G744" s="228">
        <v>2400</v>
      </c>
      <c r="H744" s="228">
        <v>3200</v>
      </c>
      <c r="I744" s="228">
        <v>3900</v>
      </c>
    </row>
    <row r="745" spans="2:9">
      <c r="B745" s="227">
        <v>92264</v>
      </c>
      <c r="C745" s="227" t="s">
        <v>320</v>
      </c>
      <c r="D745" s="227" t="s">
        <v>321</v>
      </c>
      <c r="E745" s="228">
        <v>1860</v>
      </c>
      <c r="F745" s="228">
        <v>1940</v>
      </c>
      <c r="G745" s="228">
        <v>2410</v>
      </c>
      <c r="H745" s="228">
        <v>3220</v>
      </c>
      <c r="I745" s="228">
        <v>3910</v>
      </c>
    </row>
    <row r="746" spans="2:9">
      <c r="B746" s="227">
        <v>92266</v>
      </c>
      <c r="C746" s="227" t="s">
        <v>324</v>
      </c>
      <c r="D746" s="227" t="s">
        <v>325</v>
      </c>
      <c r="E746" s="228">
        <v>830</v>
      </c>
      <c r="F746" s="228">
        <v>910</v>
      </c>
      <c r="G746" s="228">
        <v>1180</v>
      </c>
      <c r="H746" s="228">
        <v>1610</v>
      </c>
      <c r="I746" s="228">
        <v>1970</v>
      </c>
    </row>
    <row r="747" spans="2:9">
      <c r="B747" s="227">
        <v>92267</v>
      </c>
      <c r="C747" s="227" t="s">
        <v>320</v>
      </c>
      <c r="D747" s="227" t="s">
        <v>321</v>
      </c>
      <c r="E747" s="228">
        <v>1370</v>
      </c>
      <c r="F747" s="228">
        <v>1450</v>
      </c>
      <c r="G747" s="228">
        <v>1810</v>
      </c>
      <c r="H747" s="228">
        <v>2440</v>
      </c>
      <c r="I747" s="228">
        <v>2980</v>
      </c>
    </row>
    <row r="748" spans="2:9">
      <c r="B748" s="227">
        <v>92268</v>
      </c>
      <c r="C748" s="227" t="s">
        <v>320</v>
      </c>
      <c r="D748" s="227" t="s">
        <v>321</v>
      </c>
      <c r="E748" s="228">
        <v>1370</v>
      </c>
      <c r="F748" s="228">
        <v>1450</v>
      </c>
      <c r="G748" s="228">
        <v>1810</v>
      </c>
      <c r="H748" s="228">
        <v>2440</v>
      </c>
      <c r="I748" s="228">
        <v>2980</v>
      </c>
    </row>
    <row r="749" spans="2:9">
      <c r="B749" s="227">
        <v>92270</v>
      </c>
      <c r="C749" s="227" t="s">
        <v>320</v>
      </c>
      <c r="D749" s="227" t="s">
        <v>321</v>
      </c>
      <c r="E749" s="228">
        <v>1850</v>
      </c>
      <c r="F749" s="228">
        <v>1930</v>
      </c>
      <c r="G749" s="228">
        <v>2400</v>
      </c>
      <c r="H749" s="228">
        <v>3200</v>
      </c>
      <c r="I749" s="228">
        <v>3900</v>
      </c>
    </row>
    <row r="750" spans="2:9">
      <c r="B750" s="227">
        <v>92273</v>
      </c>
      <c r="C750" s="227" t="s">
        <v>324</v>
      </c>
      <c r="D750" s="227" t="s">
        <v>325</v>
      </c>
      <c r="E750" s="228">
        <v>840</v>
      </c>
      <c r="F750" s="228">
        <v>940</v>
      </c>
      <c r="G750" s="228">
        <v>1220</v>
      </c>
      <c r="H750" s="228">
        <v>1670</v>
      </c>
      <c r="I750" s="228">
        <v>2040</v>
      </c>
    </row>
    <row r="751" spans="2:9">
      <c r="B751" s="227">
        <v>92274</v>
      </c>
      <c r="C751" s="227" t="s">
        <v>324</v>
      </c>
      <c r="D751" s="227" t="s">
        <v>325</v>
      </c>
      <c r="E751" s="228">
        <v>1370</v>
      </c>
      <c r="F751" s="228">
        <v>1450</v>
      </c>
      <c r="G751" s="228">
        <v>1810</v>
      </c>
      <c r="H751" s="228">
        <v>2440</v>
      </c>
      <c r="I751" s="228">
        <v>2980</v>
      </c>
    </row>
    <row r="752" spans="2:9">
      <c r="B752" s="227">
        <v>92274</v>
      </c>
      <c r="C752" s="227" t="s">
        <v>320</v>
      </c>
      <c r="D752" s="227" t="s">
        <v>321</v>
      </c>
      <c r="E752" s="228">
        <v>1370</v>
      </c>
      <c r="F752" s="228">
        <v>1450</v>
      </c>
      <c r="G752" s="228">
        <v>1810</v>
      </c>
      <c r="H752" s="228">
        <v>2440</v>
      </c>
      <c r="I752" s="228">
        <v>2980</v>
      </c>
    </row>
    <row r="753" spans="2:9">
      <c r="B753" s="227">
        <v>92275</v>
      </c>
      <c r="C753" s="227" t="s">
        <v>324</v>
      </c>
      <c r="D753" s="227" t="s">
        <v>325</v>
      </c>
      <c r="E753" s="228">
        <v>970</v>
      </c>
      <c r="F753" s="228">
        <v>1090</v>
      </c>
      <c r="G753" s="228">
        <v>1420</v>
      </c>
      <c r="H753" s="228">
        <v>1940</v>
      </c>
      <c r="I753" s="228">
        <v>2370</v>
      </c>
    </row>
    <row r="754" spans="2:9">
      <c r="B754" s="227">
        <v>92276</v>
      </c>
      <c r="C754" s="227" t="s">
        <v>320</v>
      </c>
      <c r="D754" s="227" t="s">
        <v>321</v>
      </c>
      <c r="E754" s="228">
        <v>1480</v>
      </c>
      <c r="F754" s="228">
        <v>1540</v>
      </c>
      <c r="G754" s="228">
        <v>1920</v>
      </c>
      <c r="H754" s="228">
        <v>2560</v>
      </c>
      <c r="I754" s="228">
        <v>3120</v>
      </c>
    </row>
    <row r="755" spans="2:9">
      <c r="B755" s="227">
        <v>92277</v>
      </c>
      <c r="C755" s="227" t="s">
        <v>320</v>
      </c>
      <c r="D755" s="227" t="s">
        <v>321</v>
      </c>
      <c r="E755" s="228">
        <v>1370</v>
      </c>
      <c r="F755" s="228">
        <v>1450</v>
      </c>
      <c r="G755" s="228">
        <v>1810</v>
      </c>
      <c r="H755" s="228">
        <v>2440</v>
      </c>
      <c r="I755" s="228">
        <v>2980</v>
      </c>
    </row>
    <row r="756" spans="2:9">
      <c r="B756" s="227">
        <v>92278</v>
      </c>
      <c r="C756" s="227" t="s">
        <v>320</v>
      </c>
      <c r="D756" s="227" t="s">
        <v>321</v>
      </c>
      <c r="E756" s="228">
        <v>1370</v>
      </c>
      <c r="F756" s="228">
        <v>1450</v>
      </c>
      <c r="G756" s="228">
        <v>1810</v>
      </c>
      <c r="H756" s="228">
        <v>2440</v>
      </c>
      <c r="I756" s="228">
        <v>2980</v>
      </c>
    </row>
    <row r="757" spans="2:9">
      <c r="B757" s="227">
        <v>92280</v>
      </c>
      <c r="C757" s="227" t="s">
        <v>320</v>
      </c>
      <c r="D757" s="227" t="s">
        <v>321</v>
      </c>
      <c r="E757" s="228">
        <v>1720</v>
      </c>
      <c r="F757" s="228">
        <v>1790</v>
      </c>
      <c r="G757" s="228">
        <v>2230</v>
      </c>
      <c r="H757" s="228">
        <v>2980</v>
      </c>
      <c r="I757" s="228">
        <v>3620</v>
      </c>
    </row>
    <row r="758" spans="2:9">
      <c r="B758" s="227">
        <v>92281</v>
      </c>
      <c r="C758" s="227" t="s">
        <v>324</v>
      </c>
      <c r="D758" s="227" t="s">
        <v>325</v>
      </c>
      <c r="E758" s="228">
        <v>860</v>
      </c>
      <c r="F758" s="228">
        <v>960</v>
      </c>
      <c r="G758" s="228">
        <v>1250</v>
      </c>
      <c r="H758" s="228">
        <v>1710</v>
      </c>
      <c r="I758" s="228">
        <v>2090</v>
      </c>
    </row>
    <row r="759" spans="2:9">
      <c r="B759" s="227">
        <v>92282</v>
      </c>
      <c r="C759" s="227" t="s">
        <v>320</v>
      </c>
      <c r="D759" s="227" t="s">
        <v>321</v>
      </c>
      <c r="E759" s="228">
        <v>1590</v>
      </c>
      <c r="F759" s="228">
        <v>1660</v>
      </c>
      <c r="G759" s="228">
        <v>2070</v>
      </c>
      <c r="H759" s="228">
        <v>2760</v>
      </c>
      <c r="I759" s="228">
        <v>3360</v>
      </c>
    </row>
    <row r="760" spans="2:9">
      <c r="B760" s="227">
        <v>92283</v>
      </c>
      <c r="C760" s="227" t="s">
        <v>324</v>
      </c>
      <c r="D760" s="227" t="s">
        <v>325</v>
      </c>
      <c r="E760" s="228">
        <v>790</v>
      </c>
      <c r="F760" s="228">
        <v>910</v>
      </c>
      <c r="G760" s="228">
        <v>1160</v>
      </c>
      <c r="H760" s="228">
        <v>1600</v>
      </c>
      <c r="I760" s="228">
        <v>1930</v>
      </c>
    </row>
    <row r="761" spans="2:9">
      <c r="B761" s="227">
        <v>92284</v>
      </c>
      <c r="C761" s="227" t="s">
        <v>320</v>
      </c>
      <c r="D761" s="227" t="s">
        <v>321</v>
      </c>
      <c r="E761" s="228">
        <v>1370</v>
      </c>
      <c r="F761" s="228">
        <v>1450</v>
      </c>
      <c r="G761" s="228">
        <v>1810</v>
      </c>
      <c r="H761" s="228">
        <v>2440</v>
      </c>
      <c r="I761" s="228">
        <v>2980</v>
      </c>
    </row>
    <row r="762" spans="2:9">
      <c r="B762" s="227">
        <v>92285</v>
      </c>
      <c r="C762" s="227" t="s">
        <v>320</v>
      </c>
      <c r="D762" s="227" t="s">
        <v>321</v>
      </c>
      <c r="E762" s="228">
        <v>1370</v>
      </c>
      <c r="F762" s="228">
        <v>1450</v>
      </c>
      <c r="G762" s="228">
        <v>1810</v>
      </c>
      <c r="H762" s="228">
        <v>2440</v>
      </c>
      <c r="I762" s="228">
        <v>2980</v>
      </c>
    </row>
    <row r="763" spans="2:9">
      <c r="B763" s="227">
        <v>92286</v>
      </c>
      <c r="C763" s="227" t="s">
        <v>320</v>
      </c>
      <c r="D763" s="227" t="s">
        <v>321</v>
      </c>
      <c r="E763" s="228">
        <v>1720</v>
      </c>
      <c r="F763" s="228">
        <v>1790</v>
      </c>
      <c r="G763" s="228">
        <v>2230</v>
      </c>
      <c r="H763" s="228">
        <v>2980</v>
      </c>
      <c r="I763" s="228">
        <v>3620</v>
      </c>
    </row>
    <row r="764" spans="2:9">
      <c r="B764" s="227">
        <v>92301</v>
      </c>
      <c r="C764" s="227" t="s">
        <v>314</v>
      </c>
      <c r="D764" s="227" t="s">
        <v>315</v>
      </c>
      <c r="E764" s="228">
        <v>1600</v>
      </c>
      <c r="F764" s="228">
        <v>1810</v>
      </c>
      <c r="G764" s="228">
        <v>2290</v>
      </c>
      <c r="H764" s="228">
        <v>2940</v>
      </c>
      <c r="I764" s="228">
        <v>3240</v>
      </c>
    </row>
    <row r="765" spans="2:9">
      <c r="B765" s="227">
        <v>92301</v>
      </c>
      <c r="C765" s="227" t="s">
        <v>320</v>
      </c>
      <c r="D765" s="227" t="s">
        <v>321</v>
      </c>
      <c r="E765" s="228">
        <v>1600</v>
      </c>
      <c r="F765" s="228">
        <v>1810</v>
      </c>
      <c r="G765" s="228">
        <v>2290</v>
      </c>
      <c r="H765" s="228">
        <v>2940</v>
      </c>
      <c r="I765" s="228">
        <v>3240</v>
      </c>
    </row>
    <row r="766" spans="2:9">
      <c r="B766" s="227">
        <v>92304</v>
      </c>
      <c r="C766" s="227" t="s">
        <v>320</v>
      </c>
      <c r="D766" s="227" t="s">
        <v>321</v>
      </c>
      <c r="E766" s="228">
        <v>1720</v>
      </c>
      <c r="F766" s="228">
        <v>1790</v>
      </c>
      <c r="G766" s="228">
        <v>2230</v>
      </c>
      <c r="H766" s="228">
        <v>2980</v>
      </c>
      <c r="I766" s="228">
        <v>3620</v>
      </c>
    </row>
    <row r="767" spans="2:9">
      <c r="B767" s="227">
        <v>92305</v>
      </c>
      <c r="C767" s="227" t="s">
        <v>320</v>
      </c>
      <c r="D767" s="227" t="s">
        <v>321</v>
      </c>
      <c r="E767" s="228">
        <v>1600</v>
      </c>
      <c r="F767" s="228">
        <v>1700</v>
      </c>
      <c r="G767" s="228">
        <v>2120</v>
      </c>
      <c r="H767" s="228">
        <v>2860</v>
      </c>
      <c r="I767" s="228">
        <v>3480</v>
      </c>
    </row>
    <row r="768" spans="2:9">
      <c r="B768" s="227">
        <v>92307</v>
      </c>
      <c r="C768" s="227" t="s">
        <v>320</v>
      </c>
      <c r="D768" s="227" t="s">
        <v>321</v>
      </c>
      <c r="E768" s="228">
        <v>1370</v>
      </c>
      <c r="F768" s="228">
        <v>1450</v>
      </c>
      <c r="G768" s="228">
        <v>1810</v>
      </c>
      <c r="H768" s="228">
        <v>2440</v>
      </c>
      <c r="I768" s="228">
        <v>2980</v>
      </c>
    </row>
    <row r="769" spans="2:9">
      <c r="B769" s="227">
        <v>92308</v>
      </c>
      <c r="C769" s="227" t="s">
        <v>320</v>
      </c>
      <c r="D769" s="227" t="s">
        <v>321</v>
      </c>
      <c r="E769" s="228">
        <v>1420</v>
      </c>
      <c r="F769" s="228">
        <v>1480</v>
      </c>
      <c r="G769" s="228">
        <v>1840</v>
      </c>
      <c r="H769" s="228">
        <v>2460</v>
      </c>
      <c r="I769" s="228">
        <v>2990</v>
      </c>
    </row>
    <row r="770" spans="2:9">
      <c r="B770" s="227">
        <v>92309</v>
      </c>
      <c r="C770" s="227" t="s">
        <v>320</v>
      </c>
      <c r="D770" s="227" t="s">
        <v>321</v>
      </c>
      <c r="E770" s="228">
        <v>1370</v>
      </c>
      <c r="F770" s="228">
        <v>1450</v>
      </c>
      <c r="G770" s="228">
        <v>1810</v>
      </c>
      <c r="H770" s="228">
        <v>2440</v>
      </c>
      <c r="I770" s="228">
        <v>2980</v>
      </c>
    </row>
    <row r="771" spans="2:9">
      <c r="B771" s="227">
        <v>92310</v>
      </c>
      <c r="C771" s="227" t="s">
        <v>320</v>
      </c>
      <c r="D771" s="227" t="s">
        <v>321</v>
      </c>
      <c r="E771" s="228">
        <v>1660</v>
      </c>
      <c r="F771" s="228">
        <v>1730</v>
      </c>
      <c r="G771" s="228">
        <v>2150</v>
      </c>
      <c r="H771" s="228">
        <v>2870</v>
      </c>
      <c r="I771" s="228">
        <v>3490</v>
      </c>
    </row>
    <row r="772" spans="2:9">
      <c r="B772" s="227">
        <v>92311</v>
      </c>
      <c r="C772" s="227" t="s">
        <v>320</v>
      </c>
      <c r="D772" s="227" t="s">
        <v>321</v>
      </c>
      <c r="E772" s="228">
        <v>1370</v>
      </c>
      <c r="F772" s="228">
        <v>1450</v>
      </c>
      <c r="G772" s="228">
        <v>1810</v>
      </c>
      <c r="H772" s="228">
        <v>2440</v>
      </c>
      <c r="I772" s="228">
        <v>2980</v>
      </c>
    </row>
    <row r="773" spans="2:9">
      <c r="B773" s="227">
        <v>92312</v>
      </c>
      <c r="C773" s="227" t="s">
        <v>320</v>
      </c>
      <c r="D773" s="227" t="s">
        <v>321</v>
      </c>
      <c r="E773" s="228">
        <v>1720</v>
      </c>
      <c r="F773" s="228">
        <v>1790</v>
      </c>
      <c r="G773" s="228">
        <v>2230</v>
      </c>
      <c r="H773" s="228">
        <v>2980</v>
      </c>
      <c r="I773" s="228">
        <v>3620</v>
      </c>
    </row>
    <row r="774" spans="2:9">
      <c r="B774" s="227">
        <v>92313</v>
      </c>
      <c r="C774" s="227" t="s">
        <v>320</v>
      </c>
      <c r="D774" s="227" t="s">
        <v>321</v>
      </c>
      <c r="E774" s="228">
        <v>1780</v>
      </c>
      <c r="F774" s="228">
        <v>1860</v>
      </c>
      <c r="G774" s="228">
        <v>2310</v>
      </c>
      <c r="H774" s="228">
        <v>3080</v>
      </c>
      <c r="I774" s="228">
        <v>3750</v>
      </c>
    </row>
    <row r="775" spans="2:9">
      <c r="B775" s="227">
        <v>92314</v>
      </c>
      <c r="C775" s="227" t="s">
        <v>320</v>
      </c>
      <c r="D775" s="227" t="s">
        <v>321</v>
      </c>
      <c r="E775" s="228">
        <v>1450</v>
      </c>
      <c r="F775" s="228">
        <v>1510</v>
      </c>
      <c r="G775" s="228">
        <v>1880</v>
      </c>
      <c r="H775" s="228">
        <v>2510</v>
      </c>
      <c r="I775" s="228">
        <v>3050</v>
      </c>
    </row>
    <row r="776" spans="2:9">
      <c r="B776" s="227">
        <v>92315</v>
      </c>
      <c r="C776" s="227" t="s">
        <v>320</v>
      </c>
      <c r="D776" s="227" t="s">
        <v>321</v>
      </c>
      <c r="E776" s="228">
        <v>1370</v>
      </c>
      <c r="F776" s="228">
        <v>1450</v>
      </c>
      <c r="G776" s="228">
        <v>1810</v>
      </c>
      <c r="H776" s="228">
        <v>2440</v>
      </c>
      <c r="I776" s="228">
        <v>2980</v>
      </c>
    </row>
    <row r="777" spans="2:9">
      <c r="B777" s="227">
        <v>92316</v>
      </c>
      <c r="C777" s="227" t="s">
        <v>320</v>
      </c>
      <c r="D777" s="227" t="s">
        <v>321</v>
      </c>
      <c r="E777" s="228">
        <v>1520</v>
      </c>
      <c r="F777" s="228">
        <v>1590</v>
      </c>
      <c r="G777" s="228">
        <v>1980</v>
      </c>
      <c r="H777" s="228">
        <v>2640</v>
      </c>
      <c r="I777" s="228">
        <v>3220</v>
      </c>
    </row>
    <row r="778" spans="2:9">
      <c r="B778" s="227">
        <v>92317</v>
      </c>
      <c r="C778" s="227" t="s">
        <v>320</v>
      </c>
      <c r="D778" s="227" t="s">
        <v>321</v>
      </c>
      <c r="E778" s="228">
        <v>1840</v>
      </c>
      <c r="F778" s="228">
        <v>1920</v>
      </c>
      <c r="G778" s="228">
        <v>2390</v>
      </c>
      <c r="H778" s="228">
        <v>3200</v>
      </c>
      <c r="I778" s="228">
        <v>3880</v>
      </c>
    </row>
    <row r="779" spans="2:9">
      <c r="B779" s="227">
        <v>92318</v>
      </c>
      <c r="C779" s="227" t="s">
        <v>320</v>
      </c>
      <c r="D779" s="227" t="s">
        <v>321</v>
      </c>
      <c r="E779" s="228">
        <v>1720</v>
      </c>
      <c r="F779" s="228">
        <v>1790</v>
      </c>
      <c r="G779" s="228">
        <v>2230</v>
      </c>
      <c r="H779" s="228">
        <v>2980</v>
      </c>
      <c r="I779" s="228">
        <v>3620</v>
      </c>
    </row>
    <row r="780" spans="2:9">
      <c r="B780" s="227">
        <v>92320</v>
      </c>
      <c r="C780" s="227" t="s">
        <v>320</v>
      </c>
      <c r="D780" s="227" t="s">
        <v>321</v>
      </c>
      <c r="E780" s="228">
        <v>1810</v>
      </c>
      <c r="F780" s="228">
        <v>1890</v>
      </c>
      <c r="G780" s="228">
        <v>2350</v>
      </c>
      <c r="H780" s="228">
        <v>3140</v>
      </c>
      <c r="I780" s="228">
        <v>3820</v>
      </c>
    </row>
    <row r="781" spans="2:9">
      <c r="B781" s="227">
        <v>92321</v>
      </c>
      <c r="C781" s="227" t="s">
        <v>320</v>
      </c>
      <c r="D781" s="227" t="s">
        <v>321</v>
      </c>
      <c r="E781" s="228">
        <v>1370</v>
      </c>
      <c r="F781" s="228">
        <v>1450</v>
      </c>
      <c r="G781" s="228">
        <v>1810</v>
      </c>
      <c r="H781" s="228">
        <v>2440</v>
      </c>
      <c r="I781" s="228">
        <v>2980</v>
      </c>
    </row>
    <row r="782" spans="2:9">
      <c r="B782" s="227">
        <v>92322</v>
      </c>
      <c r="C782" s="227" t="s">
        <v>320</v>
      </c>
      <c r="D782" s="227" t="s">
        <v>321</v>
      </c>
      <c r="E782" s="228">
        <v>1730</v>
      </c>
      <c r="F782" s="228">
        <v>1800</v>
      </c>
      <c r="G782" s="228">
        <v>2240</v>
      </c>
      <c r="H782" s="228">
        <v>2990</v>
      </c>
      <c r="I782" s="228">
        <v>3640</v>
      </c>
    </row>
    <row r="783" spans="2:9">
      <c r="B783" s="227">
        <v>92323</v>
      </c>
      <c r="C783" s="227" t="s">
        <v>320</v>
      </c>
      <c r="D783" s="227" t="s">
        <v>321</v>
      </c>
      <c r="E783" s="228">
        <v>1720</v>
      </c>
      <c r="F783" s="228">
        <v>1790</v>
      </c>
      <c r="G783" s="228">
        <v>2230</v>
      </c>
      <c r="H783" s="228">
        <v>2980</v>
      </c>
      <c r="I783" s="228">
        <v>3620</v>
      </c>
    </row>
    <row r="784" spans="2:9">
      <c r="B784" s="227">
        <v>92324</v>
      </c>
      <c r="C784" s="227" t="s">
        <v>320</v>
      </c>
      <c r="D784" s="227" t="s">
        <v>321</v>
      </c>
      <c r="E784" s="228">
        <v>1730</v>
      </c>
      <c r="F784" s="228">
        <v>1810</v>
      </c>
      <c r="G784" s="228">
        <v>2250</v>
      </c>
      <c r="H784" s="228">
        <v>3000</v>
      </c>
      <c r="I784" s="228">
        <v>3650</v>
      </c>
    </row>
    <row r="785" spans="2:9">
      <c r="B785" s="227">
        <v>92325</v>
      </c>
      <c r="C785" s="227" t="s">
        <v>320</v>
      </c>
      <c r="D785" s="227" t="s">
        <v>321</v>
      </c>
      <c r="E785" s="228">
        <v>1640</v>
      </c>
      <c r="F785" s="228">
        <v>1710</v>
      </c>
      <c r="G785" s="228">
        <v>2130</v>
      </c>
      <c r="H785" s="228">
        <v>2840</v>
      </c>
      <c r="I785" s="228">
        <v>3460</v>
      </c>
    </row>
    <row r="786" spans="2:9">
      <c r="B786" s="227">
        <v>92327</v>
      </c>
      <c r="C786" s="227" t="s">
        <v>320</v>
      </c>
      <c r="D786" s="227" t="s">
        <v>321</v>
      </c>
      <c r="E786" s="228">
        <v>1370</v>
      </c>
      <c r="F786" s="228">
        <v>1450</v>
      </c>
      <c r="G786" s="228">
        <v>1810</v>
      </c>
      <c r="H786" s="228">
        <v>2440</v>
      </c>
      <c r="I786" s="228">
        <v>2980</v>
      </c>
    </row>
    <row r="787" spans="2:9">
      <c r="B787" s="227">
        <v>92328</v>
      </c>
      <c r="C787" s="227" t="s">
        <v>326</v>
      </c>
      <c r="D787" s="227" t="s">
        <v>327</v>
      </c>
      <c r="E787" s="228">
        <v>930</v>
      </c>
      <c r="F787" s="228">
        <v>1190</v>
      </c>
      <c r="G787" s="228">
        <v>1350</v>
      </c>
      <c r="H787" s="228">
        <v>1640</v>
      </c>
      <c r="I787" s="228">
        <v>2240</v>
      </c>
    </row>
    <row r="788" spans="2:9">
      <c r="B788" s="227">
        <v>92329</v>
      </c>
      <c r="C788" s="227" t="s">
        <v>320</v>
      </c>
      <c r="D788" s="227" t="s">
        <v>321</v>
      </c>
      <c r="E788" s="228">
        <v>1720</v>
      </c>
      <c r="F788" s="228">
        <v>1790</v>
      </c>
      <c r="G788" s="228">
        <v>2230</v>
      </c>
      <c r="H788" s="228">
        <v>2980</v>
      </c>
      <c r="I788" s="228">
        <v>3620</v>
      </c>
    </row>
    <row r="789" spans="2:9">
      <c r="B789" s="227">
        <v>92331</v>
      </c>
      <c r="C789" s="227" t="s">
        <v>320</v>
      </c>
      <c r="D789" s="227" t="s">
        <v>321</v>
      </c>
      <c r="E789" s="228">
        <v>1720</v>
      </c>
      <c r="F789" s="228">
        <v>1790</v>
      </c>
      <c r="G789" s="228">
        <v>2230</v>
      </c>
      <c r="H789" s="228">
        <v>2980</v>
      </c>
      <c r="I789" s="228">
        <v>3620</v>
      </c>
    </row>
    <row r="790" spans="2:9">
      <c r="B790" s="227">
        <v>92332</v>
      </c>
      <c r="C790" s="227" t="s">
        <v>320</v>
      </c>
      <c r="D790" s="227" t="s">
        <v>321</v>
      </c>
      <c r="E790" s="228">
        <v>1720</v>
      </c>
      <c r="F790" s="228">
        <v>1790</v>
      </c>
      <c r="G790" s="228">
        <v>2230</v>
      </c>
      <c r="H790" s="228">
        <v>2980</v>
      </c>
      <c r="I790" s="228">
        <v>3620</v>
      </c>
    </row>
    <row r="791" spans="2:9">
      <c r="B791" s="227">
        <v>92333</v>
      </c>
      <c r="C791" s="227" t="s">
        <v>320</v>
      </c>
      <c r="D791" s="227" t="s">
        <v>321</v>
      </c>
      <c r="E791" s="228">
        <v>1370</v>
      </c>
      <c r="F791" s="228">
        <v>1450</v>
      </c>
      <c r="G791" s="228">
        <v>1810</v>
      </c>
      <c r="H791" s="228">
        <v>2440</v>
      </c>
      <c r="I791" s="228">
        <v>2980</v>
      </c>
    </row>
    <row r="792" spans="2:9">
      <c r="B792" s="227">
        <v>92334</v>
      </c>
      <c r="C792" s="227" t="s">
        <v>320</v>
      </c>
      <c r="D792" s="227" t="s">
        <v>321</v>
      </c>
      <c r="E792" s="228">
        <v>1720</v>
      </c>
      <c r="F792" s="228">
        <v>1790</v>
      </c>
      <c r="G792" s="228">
        <v>2230</v>
      </c>
      <c r="H792" s="228">
        <v>2980</v>
      </c>
      <c r="I792" s="228">
        <v>3620</v>
      </c>
    </row>
    <row r="793" spans="2:9">
      <c r="B793" s="227">
        <v>92335</v>
      </c>
      <c r="C793" s="227" t="s">
        <v>320</v>
      </c>
      <c r="D793" s="227" t="s">
        <v>321</v>
      </c>
      <c r="E793" s="228">
        <v>1780</v>
      </c>
      <c r="F793" s="228">
        <v>1860</v>
      </c>
      <c r="G793" s="228">
        <v>2310</v>
      </c>
      <c r="H793" s="228">
        <v>3080</v>
      </c>
      <c r="I793" s="228">
        <v>3750</v>
      </c>
    </row>
    <row r="794" spans="2:9">
      <c r="B794" s="227">
        <v>92336</v>
      </c>
      <c r="C794" s="227" t="s">
        <v>320</v>
      </c>
      <c r="D794" s="227" t="s">
        <v>321</v>
      </c>
      <c r="E794" s="228">
        <v>2190</v>
      </c>
      <c r="F794" s="228">
        <v>2290</v>
      </c>
      <c r="G794" s="228">
        <v>2850</v>
      </c>
      <c r="H794" s="228">
        <v>3810</v>
      </c>
      <c r="I794" s="228">
        <v>4630</v>
      </c>
    </row>
    <row r="795" spans="2:9">
      <c r="B795" s="227">
        <v>92337</v>
      </c>
      <c r="C795" s="227" t="s">
        <v>320</v>
      </c>
      <c r="D795" s="227" t="s">
        <v>321</v>
      </c>
      <c r="E795" s="228">
        <v>2160</v>
      </c>
      <c r="F795" s="228">
        <v>2260</v>
      </c>
      <c r="G795" s="228">
        <v>2810</v>
      </c>
      <c r="H795" s="228">
        <v>3750</v>
      </c>
      <c r="I795" s="228">
        <v>4560</v>
      </c>
    </row>
    <row r="796" spans="2:9">
      <c r="B796" s="227">
        <v>92338</v>
      </c>
      <c r="C796" s="227" t="s">
        <v>320</v>
      </c>
      <c r="D796" s="227" t="s">
        <v>321</v>
      </c>
      <c r="E796" s="228">
        <v>1720</v>
      </c>
      <c r="F796" s="228">
        <v>1790</v>
      </c>
      <c r="G796" s="228">
        <v>2230</v>
      </c>
      <c r="H796" s="228">
        <v>2980</v>
      </c>
      <c r="I796" s="228">
        <v>3620</v>
      </c>
    </row>
    <row r="797" spans="2:9">
      <c r="B797" s="227">
        <v>92339</v>
      </c>
      <c r="C797" s="227" t="s">
        <v>320</v>
      </c>
      <c r="D797" s="227" t="s">
        <v>321</v>
      </c>
      <c r="E797" s="228">
        <v>1760</v>
      </c>
      <c r="F797" s="228">
        <v>1840</v>
      </c>
      <c r="G797" s="228">
        <v>2290</v>
      </c>
      <c r="H797" s="228">
        <v>3060</v>
      </c>
      <c r="I797" s="228">
        <v>3720</v>
      </c>
    </row>
    <row r="798" spans="2:9">
      <c r="B798" s="227">
        <v>92340</v>
      </c>
      <c r="C798" s="227" t="s">
        <v>320</v>
      </c>
      <c r="D798" s="227" t="s">
        <v>321</v>
      </c>
      <c r="E798" s="228">
        <v>1720</v>
      </c>
      <c r="F798" s="228">
        <v>1790</v>
      </c>
      <c r="G798" s="228">
        <v>2230</v>
      </c>
      <c r="H798" s="228">
        <v>2980</v>
      </c>
      <c r="I798" s="228">
        <v>3620</v>
      </c>
    </row>
    <row r="799" spans="2:9">
      <c r="B799" s="227">
        <v>92341</v>
      </c>
      <c r="C799" s="227" t="s">
        <v>320</v>
      </c>
      <c r="D799" s="227" t="s">
        <v>321</v>
      </c>
      <c r="E799" s="228">
        <v>1370</v>
      </c>
      <c r="F799" s="228">
        <v>1450</v>
      </c>
      <c r="G799" s="228">
        <v>1810</v>
      </c>
      <c r="H799" s="228">
        <v>2440</v>
      </c>
      <c r="I799" s="228">
        <v>2980</v>
      </c>
    </row>
    <row r="800" spans="2:9">
      <c r="B800" s="227">
        <v>92342</v>
      </c>
      <c r="C800" s="227" t="s">
        <v>320</v>
      </c>
      <c r="D800" s="227" t="s">
        <v>321</v>
      </c>
      <c r="E800" s="228">
        <v>1820</v>
      </c>
      <c r="F800" s="228">
        <v>1900</v>
      </c>
      <c r="G800" s="228">
        <v>2360</v>
      </c>
      <c r="H800" s="228">
        <v>3150</v>
      </c>
      <c r="I800" s="228">
        <v>3830</v>
      </c>
    </row>
    <row r="801" spans="2:9">
      <c r="B801" s="227">
        <v>92344</v>
      </c>
      <c r="C801" s="227" t="s">
        <v>320</v>
      </c>
      <c r="D801" s="227" t="s">
        <v>321</v>
      </c>
      <c r="E801" s="228">
        <v>2160</v>
      </c>
      <c r="F801" s="228">
        <v>2250</v>
      </c>
      <c r="G801" s="228">
        <v>2800</v>
      </c>
      <c r="H801" s="228">
        <v>3740</v>
      </c>
      <c r="I801" s="228">
        <v>4550</v>
      </c>
    </row>
    <row r="802" spans="2:9">
      <c r="B802" s="227">
        <v>92345</v>
      </c>
      <c r="C802" s="227" t="s">
        <v>320</v>
      </c>
      <c r="D802" s="227" t="s">
        <v>321</v>
      </c>
      <c r="E802" s="228">
        <v>1460</v>
      </c>
      <c r="F802" s="228">
        <v>1520</v>
      </c>
      <c r="G802" s="228">
        <v>1890</v>
      </c>
      <c r="H802" s="228">
        <v>2520</v>
      </c>
      <c r="I802" s="228">
        <v>3070</v>
      </c>
    </row>
    <row r="803" spans="2:9">
      <c r="B803" s="227">
        <v>92346</v>
      </c>
      <c r="C803" s="227" t="s">
        <v>320</v>
      </c>
      <c r="D803" s="227" t="s">
        <v>321</v>
      </c>
      <c r="E803" s="228">
        <v>1570</v>
      </c>
      <c r="F803" s="228">
        <v>1640</v>
      </c>
      <c r="G803" s="228">
        <v>2040</v>
      </c>
      <c r="H803" s="228">
        <v>2720</v>
      </c>
      <c r="I803" s="228">
        <v>3310</v>
      </c>
    </row>
    <row r="804" spans="2:9">
      <c r="B804" s="227">
        <v>92347</v>
      </c>
      <c r="C804" s="227" t="s">
        <v>320</v>
      </c>
      <c r="D804" s="227" t="s">
        <v>321</v>
      </c>
      <c r="E804" s="228">
        <v>1370</v>
      </c>
      <c r="F804" s="228">
        <v>1450</v>
      </c>
      <c r="G804" s="228">
        <v>1810</v>
      </c>
      <c r="H804" s="228">
        <v>2440</v>
      </c>
      <c r="I804" s="228">
        <v>2980</v>
      </c>
    </row>
    <row r="805" spans="2:9">
      <c r="B805" s="227">
        <v>92350</v>
      </c>
      <c r="C805" s="227" t="s">
        <v>320</v>
      </c>
      <c r="D805" s="227" t="s">
        <v>321</v>
      </c>
      <c r="E805" s="228">
        <v>1810</v>
      </c>
      <c r="F805" s="228">
        <v>1890</v>
      </c>
      <c r="G805" s="228">
        <v>2350</v>
      </c>
      <c r="H805" s="228">
        <v>3140</v>
      </c>
      <c r="I805" s="228">
        <v>3820</v>
      </c>
    </row>
    <row r="806" spans="2:9">
      <c r="B806" s="227">
        <v>92352</v>
      </c>
      <c r="C806" s="227" t="s">
        <v>320</v>
      </c>
      <c r="D806" s="227" t="s">
        <v>321</v>
      </c>
      <c r="E806" s="228">
        <v>1880</v>
      </c>
      <c r="F806" s="228">
        <v>1960</v>
      </c>
      <c r="G806" s="228">
        <v>2440</v>
      </c>
      <c r="H806" s="228">
        <v>3260</v>
      </c>
      <c r="I806" s="228">
        <v>3960</v>
      </c>
    </row>
    <row r="807" spans="2:9">
      <c r="B807" s="227">
        <v>92354</v>
      </c>
      <c r="C807" s="227" t="s">
        <v>320</v>
      </c>
      <c r="D807" s="227" t="s">
        <v>321</v>
      </c>
      <c r="E807" s="228">
        <v>1810</v>
      </c>
      <c r="F807" s="228">
        <v>1890</v>
      </c>
      <c r="G807" s="228">
        <v>2350</v>
      </c>
      <c r="H807" s="228">
        <v>3140</v>
      </c>
      <c r="I807" s="228">
        <v>3820</v>
      </c>
    </row>
    <row r="808" spans="2:9">
      <c r="B808" s="227">
        <v>92356</v>
      </c>
      <c r="C808" s="227" t="s">
        <v>320</v>
      </c>
      <c r="D808" s="227" t="s">
        <v>321</v>
      </c>
      <c r="E808" s="228">
        <v>1370</v>
      </c>
      <c r="F808" s="228">
        <v>1450</v>
      </c>
      <c r="G808" s="228">
        <v>1810</v>
      </c>
      <c r="H808" s="228">
        <v>2440</v>
      </c>
      <c r="I808" s="228">
        <v>2980</v>
      </c>
    </row>
    <row r="809" spans="2:9">
      <c r="B809" s="227">
        <v>92357</v>
      </c>
      <c r="C809" s="227" t="s">
        <v>320</v>
      </c>
      <c r="D809" s="227" t="s">
        <v>321</v>
      </c>
      <c r="E809" s="228">
        <v>1720</v>
      </c>
      <c r="F809" s="228">
        <v>1790</v>
      </c>
      <c r="G809" s="228">
        <v>2230</v>
      </c>
      <c r="H809" s="228">
        <v>2980</v>
      </c>
      <c r="I809" s="228">
        <v>3620</v>
      </c>
    </row>
    <row r="810" spans="2:9">
      <c r="B810" s="227">
        <v>92358</v>
      </c>
      <c r="C810" s="227" t="s">
        <v>320</v>
      </c>
      <c r="D810" s="227" t="s">
        <v>321</v>
      </c>
      <c r="E810" s="228">
        <v>1620</v>
      </c>
      <c r="F810" s="228">
        <v>1690</v>
      </c>
      <c r="G810" s="228">
        <v>2110</v>
      </c>
      <c r="H810" s="228">
        <v>2820</v>
      </c>
      <c r="I810" s="228">
        <v>3430</v>
      </c>
    </row>
    <row r="811" spans="2:9">
      <c r="B811" s="227">
        <v>92359</v>
      </c>
      <c r="C811" s="227" t="s">
        <v>320</v>
      </c>
      <c r="D811" s="227" t="s">
        <v>321</v>
      </c>
      <c r="E811" s="228">
        <v>1370</v>
      </c>
      <c r="F811" s="228">
        <v>1450</v>
      </c>
      <c r="G811" s="228">
        <v>1810</v>
      </c>
      <c r="H811" s="228">
        <v>2440</v>
      </c>
      <c r="I811" s="228">
        <v>2980</v>
      </c>
    </row>
    <row r="812" spans="2:9">
      <c r="B812" s="227">
        <v>92363</v>
      </c>
      <c r="C812" s="227" t="s">
        <v>320</v>
      </c>
      <c r="D812" s="227" t="s">
        <v>321</v>
      </c>
      <c r="E812" s="228">
        <v>1370</v>
      </c>
      <c r="F812" s="228">
        <v>1450</v>
      </c>
      <c r="G812" s="228">
        <v>1810</v>
      </c>
      <c r="H812" s="228">
        <v>2440</v>
      </c>
      <c r="I812" s="228">
        <v>2980</v>
      </c>
    </row>
    <row r="813" spans="2:9">
      <c r="B813" s="227">
        <v>92364</v>
      </c>
      <c r="C813" s="227" t="s">
        <v>320</v>
      </c>
      <c r="D813" s="227" t="s">
        <v>321</v>
      </c>
      <c r="E813" s="228">
        <v>1720</v>
      </c>
      <c r="F813" s="228">
        <v>1790</v>
      </c>
      <c r="G813" s="228">
        <v>2230</v>
      </c>
      <c r="H813" s="228">
        <v>2980</v>
      </c>
      <c r="I813" s="228">
        <v>3620</v>
      </c>
    </row>
    <row r="814" spans="2:9">
      <c r="B814" s="227">
        <v>92365</v>
      </c>
      <c r="C814" s="227" t="s">
        <v>320</v>
      </c>
      <c r="D814" s="227" t="s">
        <v>321</v>
      </c>
      <c r="E814" s="228">
        <v>1370</v>
      </c>
      <c r="F814" s="228">
        <v>1450</v>
      </c>
      <c r="G814" s="228">
        <v>1810</v>
      </c>
      <c r="H814" s="228">
        <v>2440</v>
      </c>
      <c r="I814" s="228">
        <v>2980</v>
      </c>
    </row>
    <row r="815" spans="2:9">
      <c r="B815" s="227">
        <v>92366</v>
      </c>
      <c r="C815" s="227" t="s">
        <v>320</v>
      </c>
      <c r="D815" s="227" t="s">
        <v>321</v>
      </c>
      <c r="E815" s="228">
        <v>1720</v>
      </c>
      <c r="F815" s="228">
        <v>1790</v>
      </c>
      <c r="G815" s="228">
        <v>2230</v>
      </c>
      <c r="H815" s="228">
        <v>2980</v>
      </c>
      <c r="I815" s="228">
        <v>3620</v>
      </c>
    </row>
    <row r="816" spans="2:9">
      <c r="B816" s="227">
        <v>92368</v>
      </c>
      <c r="C816" s="227" t="s">
        <v>320</v>
      </c>
      <c r="D816" s="227" t="s">
        <v>321</v>
      </c>
      <c r="E816" s="228">
        <v>1370</v>
      </c>
      <c r="F816" s="228">
        <v>1450</v>
      </c>
      <c r="G816" s="228">
        <v>1810</v>
      </c>
      <c r="H816" s="228">
        <v>2440</v>
      </c>
      <c r="I816" s="228">
        <v>2980</v>
      </c>
    </row>
    <row r="817" spans="2:9">
      <c r="B817" s="227">
        <v>92369</v>
      </c>
      <c r="C817" s="227" t="s">
        <v>320</v>
      </c>
      <c r="D817" s="227" t="s">
        <v>321</v>
      </c>
      <c r="E817" s="228">
        <v>1570</v>
      </c>
      <c r="F817" s="228">
        <v>1640</v>
      </c>
      <c r="G817" s="228">
        <v>2040</v>
      </c>
      <c r="H817" s="228">
        <v>2720</v>
      </c>
      <c r="I817" s="228">
        <v>3310</v>
      </c>
    </row>
    <row r="818" spans="2:9">
      <c r="B818" s="227">
        <v>92371</v>
      </c>
      <c r="C818" s="227" t="s">
        <v>320</v>
      </c>
      <c r="D818" s="227" t="s">
        <v>321</v>
      </c>
      <c r="E818" s="228">
        <v>1560</v>
      </c>
      <c r="F818" s="228">
        <v>1630</v>
      </c>
      <c r="G818" s="228">
        <v>2030</v>
      </c>
      <c r="H818" s="228">
        <v>2710</v>
      </c>
      <c r="I818" s="228">
        <v>3300</v>
      </c>
    </row>
    <row r="819" spans="2:9">
      <c r="B819" s="227">
        <v>92372</v>
      </c>
      <c r="C819" s="227" t="s">
        <v>320</v>
      </c>
      <c r="D819" s="227" t="s">
        <v>321</v>
      </c>
      <c r="E819" s="228">
        <v>1400</v>
      </c>
      <c r="F819" s="228">
        <v>1460</v>
      </c>
      <c r="G819" s="228">
        <v>1820</v>
      </c>
      <c r="H819" s="228">
        <v>2440</v>
      </c>
      <c r="I819" s="228">
        <v>2980</v>
      </c>
    </row>
    <row r="820" spans="2:9">
      <c r="B820" s="227">
        <v>92373</v>
      </c>
      <c r="C820" s="227" t="s">
        <v>320</v>
      </c>
      <c r="D820" s="227" t="s">
        <v>321</v>
      </c>
      <c r="E820" s="228">
        <v>2100</v>
      </c>
      <c r="F820" s="228">
        <v>2190</v>
      </c>
      <c r="G820" s="228">
        <v>2730</v>
      </c>
      <c r="H820" s="228">
        <v>3650</v>
      </c>
      <c r="I820" s="228">
        <v>4430</v>
      </c>
    </row>
    <row r="821" spans="2:9">
      <c r="B821" s="227">
        <v>92374</v>
      </c>
      <c r="C821" s="227" t="s">
        <v>320</v>
      </c>
      <c r="D821" s="227" t="s">
        <v>321</v>
      </c>
      <c r="E821" s="228">
        <v>1960</v>
      </c>
      <c r="F821" s="228">
        <v>2040</v>
      </c>
      <c r="G821" s="228">
        <v>2540</v>
      </c>
      <c r="H821" s="228">
        <v>3390</v>
      </c>
      <c r="I821" s="228">
        <v>4130</v>
      </c>
    </row>
    <row r="822" spans="2:9">
      <c r="B822" s="227">
        <v>92375</v>
      </c>
      <c r="C822" s="227" t="s">
        <v>320</v>
      </c>
      <c r="D822" s="227" t="s">
        <v>321</v>
      </c>
      <c r="E822" s="228">
        <v>1720</v>
      </c>
      <c r="F822" s="228">
        <v>1790</v>
      </c>
      <c r="G822" s="228">
        <v>2230</v>
      </c>
      <c r="H822" s="228">
        <v>2980</v>
      </c>
      <c r="I822" s="228">
        <v>3620</v>
      </c>
    </row>
    <row r="823" spans="2:9">
      <c r="B823" s="227">
        <v>92376</v>
      </c>
      <c r="C823" s="227" t="s">
        <v>320</v>
      </c>
      <c r="D823" s="227" t="s">
        <v>321</v>
      </c>
      <c r="E823" s="228">
        <v>1690</v>
      </c>
      <c r="F823" s="228">
        <v>1760</v>
      </c>
      <c r="G823" s="228">
        <v>2190</v>
      </c>
      <c r="H823" s="228">
        <v>2920</v>
      </c>
      <c r="I823" s="228">
        <v>3560</v>
      </c>
    </row>
    <row r="824" spans="2:9">
      <c r="B824" s="227">
        <v>92377</v>
      </c>
      <c r="C824" s="227" t="s">
        <v>320</v>
      </c>
      <c r="D824" s="227" t="s">
        <v>321</v>
      </c>
      <c r="E824" s="228">
        <v>2130</v>
      </c>
      <c r="F824" s="228">
        <v>2220</v>
      </c>
      <c r="G824" s="228">
        <v>2760</v>
      </c>
      <c r="H824" s="228">
        <v>3690</v>
      </c>
      <c r="I824" s="228">
        <v>4480</v>
      </c>
    </row>
    <row r="825" spans="2:9">
      <c r="B825" s="227">
        <v>92378</v>
      </c>
      <c r="C825" s="227" t="s">
        <v>320</v>
      </c>
      <c r="D825" s="227" t="s">
        <v>321</v>
      </c>
      <c r="E825" s="228">
        <v>1370</v>
      </c>
      <c r="F825" s="228">
        <v>1450</v>
      </c>
      <c r="G825" s="228">
        <v>1810</v>
      </c>
      <c r="H825" s="228">
        <v>2440</v>
      </c>
      <c r="I825" s="228">
        <v>2980</v>
      </c>
    </row>
    <row r="826" spans="2:9">
      <c r="B826" s="227">
        <v>92382</v>
      </c>
      <c r="C826" s="227" t="s">
        <v>320</v>
      </c>
      <c r="D826" s="227" t="s">
        <v>321</v>
      </c>
      <c r="E826" s="228">
        <v>1680</v>
      </c>
      <c r="F826" s="228">
        <v>1750</v>
      </c>
      <c r="G826" s="228">
        <v>2180</v>
      </c>
      <c r="H826" s="228">
        <v>2910</v>
      </c>
      <c r="I826" s="228">
        <v>3540</v>
      </c>
    </row>
    <row r="827" spans="2:9">
      <c r="B827" s="227">
        <v>92384</v>
      </c>
      <c r="C827" s="227" t="s">
        <v>326</v>
      </c>
      <c r="D827" s="227" t="s">
        <v>327</v>
      </c>
      <c r="E827" s="228">
        <v>840</v>
      </c>
      <c r="F827" s="228">
        <v>980</v>
      </c>
      <c r="G827" s="228">
        <v>1230</v>
      </c>
      <c r="H827" s="228">
        <v>1490</v>
      </c>
      <c r="I827" s="228">
        <v>2020</v>
      </c>
    </row>
    <row r="828" spans="2:9">
      <c r="B828" s="227">
        <v>92385</v>
      </c>
      <c r="C828" s="227" t="s">
        <v>320</v>
      </c>
      <c r="D828" s="227" t="s">
        <v>321</v>
      </c>
      <c r="E828" s="228">
        <v>1500</v>
      </c>
      <c r="F828" s="228">
        <v>1570</v>
      </c>
      <c r="G828" s="228">
        <v>1960</v>
      </c>
      <c r="H828" s="228">
        <v>2610</v>
      </c>
      <c r="I828" s="228">
        <v>3180</v>
      </c>
    </row>
    <row r="829" spans="2:9">
      <c r="B829" s="227">
        <v>92386</v>
      </c>
      <c r="C829" s="227" t="s">
        <v>320</v>
      </c>
      <c r="D829" s="227" t="s">
        <v>321</v>
      </c>
      <c r="E829" s="228">
        <v>1820</v>
      </c>
      <c r="F829" s="228">
        <v>1900</v>
      </c>
      <c r="G829" s="228">
        <v>2360</v>
      </c>
      <c r="H829" s="228">
        <v>3150</v>
      </c>
      <c r="I829" s="228">
        <v>3830</v>
      </c>
    </row>
    <row r="830" spans="2:9">
      <c r="B830" s="227">
        <v>92389</v>
      </c>
      <c r="C830" s="227" t="s">
        <v>326</v>
      </c>
      <c r="D830" s="227" t="s">
        <v>327</v>
      </c>
      <c r="E830" s="228">
        <v>980</v>
      </c>
      <c r="F830" s="228">
        <v>1260</v>
      </c>
      <c r="G830" s="228">
        <v>1430</v>
      </c>
      <c r="H830" s="228">
        <v>1740</v>
      </c>
      <c r="I830" s="228">
        <v>2370</v>
      </c>
    </row>
    <row r="831" spans="2:9">
      <c r="B831" s="227">
        <v>92391</v>
      </c>
      <c r="C831" s="227" t="s">
        <v>320</v>
      </c>
      <c r="D831" s="227" t="s">
        <v>321</v>
      </c>
      <c r="E831" s="228">
        <v>1590</v>
      </c>
      <c r="F831" s="228">
        <v>1660</v>
      </c>
      <c r="G831" s="228">
        <v>2060</v>
      </c>
      <c r="H831" s="228">
        <v>2750</v>
      </c>
      <c r="I831" s="228">
        <v>3350</v>
      </c>
    </row>
    <row r="832" spans="2:9">
      <c r="B832" s="227">
        <v>92392</v>
      </c>
      <c r="C832" s="227" t="s">
        <v>320</v>
      </c>
      <c r="D832" s="227" t="s">
        <v>321</v>
      </c>
      <c r="E832" s="228">
        <v>1830</v>
      </c>
      <c r="F832" s="228">
        <v>1910</v>
      </c>
      <c r="G832" s="228">
        <v>2380</v>
      </c>
      <c r="H832" s="228">
        <v>3180</v>
      </c>
      <c r="I832" s="228">
        <v>3870</v>
      </c>
    </row>
    <row r="833" spans="2:9">
      <c r="B833" s="227">
        <v>92393</v>
      </c>
      <c r="C833" s="227" t="s">
        <v>320</v>
      </c>
      <c r="D833" s="227" t="s">
        <v>321</v>
      </c>
      <c r="E833" s="228">
        <v>1720</v>
      </c>
      <c r="F833" s="228">
        <v>1790</v>
      </c>
      <c r="G833" s="228">
        <v>2230</v>
      </c>
      <c r="H833" s="228">
        <v>2980</v>
      </c>
      <c r="I833" s="228">
        <v>3620</v>
      </c>
    </row>
    <row r="834" spans="2:9">
      <c r="B834" s="227">
        <v>92394</v>
      </c>
      <c r="C834" s="227" t="s">
        <v>320</v>
      </c>
      <c r="D834" s="227" t="s">
        <v>321</v>
      </c>
      <c r="E834" s="228">
        <v>1640</v>
      </c>
      <c r="F834" s="228">
        <v>1710</v>
      </c>
      <c r="G834" s="228">
        <v>2130</v>
      </c>
      <c r="H834" s="228">
        <v>2840</v>
      </c>
      <c r="I834" s="228">
        <v>3460</v>
      </c>
    </row>
    <row r="835" spans="2:9">
      <c r="B835" s="227">
        <v>92395</v>
      </c>
      <c r="C835" s="227" t="s">
        <v>320</v>
      </c>
      <c r="D835" s="227" t="s">
        <v>321</v>
      </c>
      <c r="E835" s="228">
        <v>1480</v>
      </c>
      <c r="F835" s="228">
        <v>1540</v>
      </c>
      <c r="G835" s="228">
        <v>1920</v>
      </c>
      <c r="H835" s="228">
        <v>2560</v>
      </c>
      <c r="I835" s="228">
        <v>3120</v>
      </c>
    </row>
    <row r="836" spans="2:9">
      <c r="B836" s="227">
        <v>92397</v>
      </c>
      <c r="C836" s="227" t="s">
        <v>314</v>
      </c>
      <c r="D836" s="227" t="s">
        <v>315</v>
      </c>
      <c r="E836" s="228">
        <v>1600</v>
      </c>
      <c r="F836" s="228">
        <v>1810</v>
      </c>
      <c r="G836" s="228">
        <v>2290</v>
      </c>
      <c r="H836" s="228">
        <v>2940</v>
      </c>
      <c r="I836" s="228">
        <v>3290</v>
      </c>
    </row>
    <row r="837" spans="2:9">
      <c r="B837" s="227">
        <v>92397</v>
      </c>
      <c r="C837" s="227" t="s">
        <v>320</v>
      </c>
      <c r="D837" s="227" t="s">
        <v>321</v>
      </c>
      <c r="E837" s="228">
        <v>1600</v>
      </c>
      <c r="F837" s="228">
        <v>1810</v>
      </c>
      <c r="G837" s="228">
        <v>2290</v>
      </c>
      <c r="H837" s="228">
        <v>2940</v>
      </c>
      <c r="I837" s="228">
        <v>3290</v>
      </c>
    </row>
    <row r="838" spans="2:9">
      <c r="B838" s="227">
        <v>92398</v>
      </c>
      <c r="C838" s="227" t="s">
        <v>320</v>
      </c>
      <c r="D838" s="227" t="s">
        <v>321</v>
      </c>
      <c r="E838" s="228">
        <v>1370</v>
      </c>
      <c r="F838" s="228">
        <v>1450</v>
      </c>
      <c r="G838" s="228">
        <v>1810</v>
      </c>
      <c r="H838" s="228">
        <v>2440</v>
      </c>
      <c r="I838" s="228">
        <v>2980</v>
      </c>
    </row>
    <row r="839" spans="2:9">
      <c r="B839" s="227">
        <v>92399</v>
      </c>
      <c r="C839" s="227" t="s">
        <v>320</v>
      </c>
      <c r="D839" s="227" t="s">
        <v>321</v>
      </c>
      <c r="E839" s="228">
        <v>1640</v>
      </c>
      <c r="F839" s="228">
        <v>1710</v>
      </c>
      <c r="G839" s="228">
        <v>2130</v>
      </c>
      <c r="H839" s="228">
        <v>2840</v>
      </c>
      <c r="I839" s="228">
        <v>3460</v>
      </c>
    </row>
    <row r="840" spans="2:9">
      <c r="B840" s="227">
        <v>92401</v>
      </c>
      <c r="C840" s="227" t="s">
        <v>320</v>
      </c>
      <c r="D840" s="227" t="s">
        <v>321</v>
      </c>
      <c r="E840" s="228">
        <v>1370</v>
      </c>
      <c r="F840" s="228">
        <v>1450</v>
      </c>
      <c r="G840" s="228">
        <v>1810</v>
      </c>
      <c r="H840" s="228">
        <v>2440</v>
      </c>
      <c r="I840" s="228">
        <v>2980</v>
      </c>
    </row>
    <row r="841" spans="2:9">
      <c r="B841" s="227">
        <v>92402</v>
      </c>
      <c r="C841" s="227" t="s">
        <v>320</v>
      </c>
      <c r="D841" s="227" t="s">
        <v>321</v>
      </c>
      <c r="E841" s="228">
        <v>1720</v>
      </c>
      <c r="F841" s="228">
        <v>1790</v>
      </c>
      <c r="G841" s="228">
        <v>2230</v>
      </c>
      <c r="H841" s="228">
        <v>2980</v>
      </c>
      <c r="I841" s="228">
        <v>3620</v>
      </c>
    </row>
    <row r="842" spans="2:9">
      <c r="B842" s="227">
        <v>92403</v>
      </c>
      <c r="C842" s="227" t="s">
        <v>320</v>
      </c>
      <c r="D842" s="227" t="s">
        <v>321</v>
      </c>
      <c r="E842" s="228">
        <v>1720</v>
      </c>
      <c r="F842" s="228">
        <v>1790</v>
      </c>
      <c r="G842" s="228">
        <v>2230</v>
      </c>
      <c r="H842" s="228">
        <v>2980</v>
      </c>
      <c r="I842" s="228">
        <v>3620</v>
      </c>
    </row>
    <row r="843" spans="2:9">
      <c r="B843" s="227">
        <v>92404</v>
      </c>
      <c r="C843" s="227" t="s">
        <v>320</v>
      </c>
      <c r="D843" s="227" t="s">
        <v>321</v>
      </c>
      <c r="E843" s="228">
        <v>1490</v>
      </c>
      <c r="F843" s="228">
        <v>1560</v>
      </c>
      <c r="G843" s="228">
        <v>1940</v>
      </c>
      <c r="H843" s="228">
        <v>2590</v>
      </c>
      <c r="I843" s="228">
        <v>3150</v>
      </c>
    </row>
    <row r="844" spans="2:9">
      <c r="B844" s="227">
        <v>92405</v>
      </c>
      <c r="C844" s="227" t="s">
        <v>320</v>
      </c>
      <c r="D844" s="227" t="s">
        <v>321</v>
      </c>
      <c r="E844" s="228">
        <v>1450</v>
      </c>
      <c r="F844" s="228">
        <v>1510</v>
      </c>
      <c r="G844" s="228">
        <v>1880</v>
      </c>
      <c r="H844" s="228">
        <v>2510</v>
      </c>
      <c r="I844" s="228">
        <v>3050</v>
      </c>
    </row>
    <row r="845" spans="2:9">
      <c r="B845" s="227">
        <v>92406</v>
      </c>
      <c r="C845" s="227" t="s">
        <v>320</v>
      </c>
      <c r="D845" s="227" t="s">
        <v>321</v>
      </c>
      <c r="E845" s="228">
        <v>1720</v>
      </c>
      <c r="F845" s="228">
        <v>1790</v>
      </c>
      <c r="G845" s="228">
        <v>2230</v>
      </c>
      <c r="H845" s="228">
        <v>2980</v>
      </c>
      <c r="I845" s="228">
        <v>3620</v>
      </c>
    </row>
    <row r="846" spans="2:9">
      <c r="B846" s="227">
        <v>92407</v>
      </c>
      <c r="C846" s="227" t="s">
        <v>320</v>
      </c>
      <c r="D846" s="227" t="s">
        <v>321</v>
      </c>
      <c r="E846" s="228">
        <v>1780</v>
      </c>
      <c r="F846" s="228">
        <v>1860</v>
      </c>
      <c r="G846" s="228">
        <v>2310</v>
      </c>
      <c r="H846" s="228">
        <v>3080</v>
      </c>
      <c r="I846" s="228">
        <v>3750</v>
      </c>
    </row>
    <row r="847" spans="2:9">
      <c r="B847" s="227">
        <v>92408</v>
      </c>
      <c r="C847" s="227" t="s">
        <v>320</v>
      </c>
      <c r="D847" s="227" t="s">
        <v>321</v>
      </c>
      <c r="E847" s="228">
        <v>1370</v>
      </c>
      <c r="F847" s="228">
        <v>1450</v>
      </c>
      <c r="G847" s="228">
        <v>1810</v>
      </c>
      <c r="H847" s="228">
        <v>2440</v>
      </c>
      <c r="I847" s="228">
        <v>2980</v>
      </c>
    </row>
    <row r="848" spans="2:9">
      <c r="B848" s="227">
        <v>92410</v>
      </c>
      <c r="C848" s="227" t="s">
        <v>320</v>
      </c>
      <c r="D848" s="227" t="s">
        <v>321</v>
      </c>
      <c r="E848" s="228">
        <v>1460</v>
      </c>
      <c r="F848" s="228">
        <v>1520</v>
      </c>
      <c r="G848" s="228">
        <v>1890</v>
      </c>
      <c r="H848" s="228">
        <v>2520</v>
      </c>
      <c r="I848" s="228">
        <v>3070</v>
      </c>
    </row>
    <row r="849" spans="2:9">
      <c r="B849" s="227">
        <v>92411</v>
      </c>
      <c r="C849" s="227" t="s">
        <v>320</v>
      </c>
      <c r="D849" s="227" t="s">
        <v>321</v>
      </c>
      <c r="E849" s="228">
        <v>1480</v>
      </c>
      <c r="F849" s="228">
        <v>1540</v>
      </c>
      <c r="G849" s="228">
        <v>1920</v>
      </c>
      <c r="H849" s="228">
        <v>2560</v>
      </c>
      <c r="I849" s="228">
        <v>3120</v>
      </c>
    </row>
    <row r="850" spans="2:9">
      <c r="B850" s="227">
        <v>92413</v>
      </c>
      <c r="C850" s="227" t="s">
        <v>320</v>
      </c>
      <c r="D850" s="227" t="s">
        <v>321</v>
      </c>
      <c r="E850" s="228">
        <v>1720</v>
      </c>
      <c r="F850" s="228">
        <v>1790</v>
      </c>
      <c r="G850" s="228">
        <v>2230</v>
      </c>
      <c r="H850" s="228">
        <v>2980</v>
      </c>
      <c r="I850" s="228">
        <v>3620</v>
      </c>
    </row>
    <row r="851" spans="2:9">
      <c r="B851" s="227">
        <v>92423</v>
      </c>
      <c r="C851" s="227" t="s">
        <v>320</v>
      </c>
      <c r="D851" s="227" t="s">
        <v>321</v>
      </c>
      <c r="E851" s="228">
        <v>1720</v>
      </c>
      <c r="F851" s="228">
        <v>1790</v>
      </c>
      <c r="G851" s="228">
        <v>2230</v>
      </c>
      <c r="H851" s="228">
        <v>2980</v>
      </c>
      <c r="I851" s="228">
        <v>3620</v>
      </c>
    </row>
    <row r="852" spans="2:9">
      <c r="B852" s="227">
        <v>92427</v>
      </c>
      <c r="C852" s="227" t="s">
        <v>320</v>
      </c>
      <c r="D852" s="227" t="s">
        <v>321</v>
      </c>
      <c r="E852" s="228">
        <v>1720</v>
      </c>
      <c r="F852" s="228">
        <v>1790</v>
      </c>
      <c r="G852" s="228">
        <v>2230</v>
      </c>
      <c r="H852" s="228">
        <v>2980</v>
      </c>
      <c r="I852" s="228">
        <v>3620</v>
      </c>
    </row>
    <row r="853" spans="2:9">
      <c r="B853" s="227">
        <v>92501</v>
      </c>
      <c r="C853" s="227" t="s">
        <v>320</v>
      </c>
      <c r="D853" s="227" t="s">
        <v>321</v>
      </c>
      <c r="E853" s="228">
        <v>1610</v>
      </c>
      <c r="F853" s="228">
        <v>1680</v>
      </c>
      <c r="G853" s="228">
        <v>2090</v>
      </c>
      <c r="H853" s="228">
        <v>2790</v>
      </c>
      <c r="I853" s="228">
        <v>3390</v>
      </c>
    </row>
    <row r="854" spans="2:9">
      <c r="B854" s="227">
        <v>92502</v>
      </c>
      <c r="C854" s="227" t="s">
        <v>320</v>
      </c>
      <c r="D854" s="227" t="s">
        <v>321</v>
      </c>
      <c r="E854" s="228">
        <v>1850</v>
      </c>
      <c r="F854" s="228">
        <v>1930</v>
      </c>
      <c r="G854" s="228">
        <v>2400</v>
      </c>
      <c r="H854" s="228">
        <v>3200</v>
      </c>
      <c r="I854" s="228">
        <v>3900</v>
      </c>
    </row>
    <row r="855" spans="2:9">
      <c r="B855" s="227">
        <v>92503</v>
      </c>
      <c r="C855" s="227" t="s">
        <v>320</v>
      </c>
      <c r="D855" s="227" t="s">
        <v>321</v>
      </c>
      <c r="E855" s="228">
        <v>1890</v>
      </c>
      <c r="F855" s="228">
        <v>1970</v>
      </c>
      <c r="G855" s="228">
        <v>2450</v>
      </c>
      <c r="H855" s="228">
        <v>3270</v>
      </c>
      <c r="I855" s="228">
        <v>3980</v>
      </c>
    </row>
    <row r="856" spans="2:9">
      <c r="B856" s="227">
        <v>92504</v>
      </c>
      <c r="C856" s="227" t="s">
        <v>320</v>
      </c>
      <c r="D856" s="227" t="s">
        <v>321</v>
      </c>
      <c r="E856" s="228">
        <v>1820</v>
      </c>
      <c r="F856" s="228">
        <v>1900</v>
      </c>
      <c r="G856" s="228">
        <v>2360</v>
      </c>
      <c r="H856" s="228">
        <v>3150</v>
      </c>
      <c r="I856" s="228">
        <v>3830</v>
      </c>
    </row>
    <row r="857" spans="2:9">
      <c r="B857" s="227">
        <v>92505</v>
      </c>
      <c r="C857" s="227" t="s">
        <v>320</v>
      </c>
      <c r="D857" s="227" t="s">
        <v>321</v>
      </c>
      <c r="E857" s="228">
        <v>2160</v>
      </c>
      <c r="F857" s="228">
        <v>2260</v>
      </c>
      <c r="G857" s="228">
        <v>2810</v>
      </c>
      <c r="H857" s="228">
        <v>3750</v>
      </c>
      <c r="I857" s="228">
        <v>4560</v>
      </c>
    </row>
    <row r="858" spans="2:9">
      <c r="B858" s="227">
        <v>92506</v>
      </c>
      <c r="C858" s="227" t="s">
        <v>320</v>
      </c>
      <c r="D858" s="227" t="s">
        <v>321</v>
      </c>
      <c r="E858" s="228">
        <v>1910</v>
      </c>
      <c r="F858" s="228">
        <v>1990</v>
      </c>
      <c r="G858" s="228">
        <v>2480</v>
      </c>
      <c r="H858" s="228">
        <v>3310</v>
      </c>
      <c r="I858" s="228">
        <v>4030</v>
      </c>
    </row>
    <row r="859" spans="2:9">
      <c r="B859" s="227">
        <v>92507</v>
      </c>
      <c r="C859" s="227" t="s">
        <v>320</v>
      </c>
      <c r="D859" s="227" t="s">
        <v>321</v>
      </c>
      <c r="E859" s="228">
        <v>1960</v>
      </c>
      <c r="F859" s="228">
        <v>2040</v>
      </c>
      <c r="G859" s="228">
        <v>2540</v>
      </c>
      <c r="H859" s="228">
        <v>3390</v>
      </c>
      <c r="I859" s="228">
        <v>4130</v>
      </c>
    </row>
    <row r="860" spans="2:9">
      <c r="B860" s="227">
        <v>92508</v>
      </c>
      <c r="C860" s="227" t="s">
        <v>320</v>
      </c>
      <c r="D860" s="227" t="s">
        <v>321</v>
      </c>
      <c r="E860" s="228">
        <v>2660</v>
      </c>
      <c r="F860" s="228">
        <v>2780</v>
      </c>
      <c r="G860" s="228">
        <v>3460</v>
      </c>
      <c r="H860" s="228">
        <v>4620</v>
      </c>
      <c r="I860" s="228">
        <v>5620</v>
      </c>
    </row>
    <row r="861" spans="2:9">
      <c r="B861" s="227">
        <v>92509</v>
      </c>
      <c r="C861" s="227" t="s">
        <v>320</v>
      </c>
      <c r="D861" s="227" t="s">
        <v>321</v>
      </c>
      <c r="E861" s="228">
        <v>1720</v>
      </c>
      <c r="F861" s="228">
        <v>1800</v>
      </c>
      <c r="G861" s="228">
        <v>2240</v>
      </c>
      <c r="H861" s="228">
        <v>2990</v>
      </c>
      <c r="I861" s="228">
        <v>3640</v>
      </c>
    </row>
    <row r="862" spans="2:9">
      <c r="B862" s="227">
        <v>92513</v>
      </c>
      <c r="C862" s="227" t="s">
        <v>320</v>
      </c>
      <c r="D862" s="227" t="s">
        <v>321</v>
      </c>
      <c r="E862" s="228">
        <v>1850</v>
      </c>
      <c r="F862" s="228">
        <v>1930</v>
      </c>
      <c r="G862" s="228">
        <v>2400</v>
      </c>
      <c r="H862" s="228">
        <v>3200</v>
      </c>
      <c r="I862" s="228">
        <v>3900</v>
      </c>
    </row>
    <row r="863" spans="2:9">
      <c r="B863" s="227">
        <v>92514</v>
      </c>
      <c r="C863" s="227" t="s">
        <v>320</v>
      </c>
      <c r="D863" s="227" t="s">
        <v>321</v>
      </c>
      <c r="E863" s="228">
        <v>1850</v>
      </c>
      <c r="F863" s="228">
        <v>1930</v>
      </c>
      <c r="G863" s="228">
        <v>2400</v>
      </c>
      <c r="H863" s="228">
        <v>3200</v>
      </c>
      <c r="I863" s="228">
        <v>3900</v>
      </c>
    </row>
    <row r="864" spans="2:9">
      <c r="B864" s="227">
        <v>92516</v>
      </c>
      <c r="C864" s="227" t="s">
        <v>320</v>
      </c>
      <c r="D864" s="227" t="s">
        <v>321</v>
      </c>
      <c r="E864" s="228">
        <v>1850</v>
      </c>
      <c r="F864" s="228">
        <v>1930</v>
      </c>
      <c r="G864" s="228">
        <v>2400</v>
      </c>
      <c r="H864" s="228">
        <v>3200</v>
      </c>
      <c r="I864" s="228">
        <v>3900</v>
      </c>
    </row>
    <row r="865" spans="2:9">
      <c r="B865" s="227">
        <v>92517</v>
      </c>
      <c r="C865" s="227" t="s">
        <v>320</v>
      </c>
      <c r="D865" s="227" t="s">
        <v>321</v>
      </c>
      <c r="E865" s="228">
        <v>1850</v>
      </c>
      <c r="F865" s="228">
        <v>1930</v>
      </c>
      <c r="G865" s="228">
        <v>2400</v>
      </c>
      <c r="H865" s="228">
        <v>3200</v>
      </c>
      <c r="I865" s="228">
        <v>3900</v>
      </c>
    </row>
    <row r="866" spans="2:9">
      <c r="B866" s="227">
        <v>92518</v>
      </c>
      <c r="C866" s="227" t="s">
        <v>320</v>
      </c>
      <c r="D866" s="227" t="s">
        <v>321</v>
      </c>
      <c r="E866" s="228">
        <v>1870</v>
      </c>
      <c r="F866" s="228">
        <v>1950</v>
      </c>
      <c r="G866" s="228">
        <v>2430</v>
      </c>
      <c r="H866" s="228">
        <v>3240</v>
      </c>
      <c r="I866" s="228">
        <v>3950</v>
      </c>
    </row>
    <row r="867" spans="2:9">
      <c r="B867" s="227">
        <v>92519</v>
      </c>
      <c r="C867" s="227" t="s">
        <v>320</v>
      </c>
      <c r="D867" s="227" t="s">
        <v>321</v>
      </c>
      <c r="E867" s="228">
        <v>1850</v>
      </c>
      <c r="F867" s="228">
        <v>1930</v>
      </c>
      <c r="G867" s="228">
        <v>2400</v>
      </c>
      <c r="H867" s="228">
        <v>3200</v>
      </c>
      <c r="I867" s="228">
        <v>3900</v>
      </c>
    </row>
    <row r="868" spans="2:9">
      <c r="B868" s="227">
        <v>92521</v>
      </c>
      <c r="C868" s="227" t="s">
        <v>320</v>
      </c>
      <c r="D868" s="227" t="s">
        <v>321</v>
      </c>
      <c r="E868" s="228">
        <v>1850</v>
      </c>
      <c r="F868" s="228">
        <v>1930</v>
      </c>
      <c r="G868" s="228">
        <v>2400</v>
      </c>
      <c r="H868" s="228">
        <v>3200</v>
      </c>
      <c r="I868" s="228">
        <v>3900</v>
      </c>
    </row>
    <row r="869" spans="2:9">
      <c r="B869" s="227">
        <v>92530</v>
      </c>
      <c r="C869" s="227" t="s">
        <v>318</v>
      </c>
      <c r="D869" s="227" t="s">
        <v>319</v>
      </c>
      <c r="E869" s="228">
        <v>1980</v>
      </c>
      <c r="F869" s="228">
        <v>2110</v>
      </c>
      <c r="G869" s="228">
        <v>2510</v>
      </c>
      <c r="H869" s="228">
        <v>3400</v>
      </c>
      <c r="I869" s="228">
        <v>4030</v>
      </c>
    </row>
    <row r="870" spans="2:9">
      <c r="B870" s="227">
        <v>92530</v>
      </c>
      <c r="C870" s="227" t="s">
        <v>320</v>
      </c>
      <c r="D870" s="227" t="s">
        <v>321</v>
      </c>
      <c r="E870" s="228">
        <v>1980</v>
      </c>
      <c r="F870" s="228">
        <v>2110</v>
      </c>
      <c r="G870" s="228">
        <v>2510</v>
      </c>
      <c r="H870" s="228">
        <v>3400</v>
      </c>
      <c r="I870" s="228">
        <v>4030</v>
      </c>
    </row>
    <row r="871" spans="2:9">
      <c r="B871" s="227">
        <v>92531</v>
      </c>
      <c r="C871" s="227" t="s">
        <v>320</v>
      </c>
      <c r="D871" s="227" t="s">
        <v>321</v>
      </c>
      <c r="E871" s="228">
        <v>1850</v>
      </c>
      <c r="F871" s="228">
        <v>1930</v>
      </c>
      <c r="G871" s="228">
        <v>2400</v>
      </c>
      <c r="H871" s="228">
        <v>3200</v>
      </c>
      <c r="I871" s="228">
        <v>3900</v>
      </c>
    </row>
    <row r="872" spans="2:9">
      <c r="B872" s="227">
        <v>92532</v>
      </c>
      <c r="C872" s="227" t="s">
        <v>320</v>
      </c>
      <c r="D872" s="227" t="s">
        <v>321</v>
      </c>
      <c r="E872" s="228">
        <v>2380</v>
      </c>
      <c r="F872" s="228">
        <v>2480</v>
      </c>
      <c r="G872" s="228">
        <v>3090</v>
      </c>
      <c r="H872" s="228">
        <v>4130</v>
      </c>
      <c r="I872" s="228">
        <v>5020</v>
      </c>
    </row>
    <row r="873" spans="2:9">
      <c r="B873" s="227">
        <v>92536</v>
      </c>
      <c r="C873" s="227" t="s">
        <v>320</v>
      </c>
      <c r="D873" s="227" t="s">
        <v>321</v>
      </c>
      <c r="E873" s="228">
        <v>1600</v>
      </c>
      <c r="F873" s="228">
        <v>1670</v>
      </c>
      <c r="G873" s="228">
        <v>2080</v>
      </c>
      <c r="H873" s="228">
        <v>2780</v>
      </c>
      <c r="I873" s="228">
        <v>3380</v>
      </c>
    </row>
    <row r="874" spans="2:9">
      <c r="B874" s="227">
        <v>92536</v>
      </c>
      <c r="C874" s="227" t="s">
        <v>322</v>
      </c>
      <c r="D874" s="227" t="s">
        <v>323</v>
      </c>
      <c r="E874" s="228">
        <v>1600</v>
      </c>
      <c r="F874" s="228">
        <v>1670</v>
      </c>
      <c r="G874" s="228">
        <v>2080</v>
      </c>
      <c r="H874" s="228">
        <v>2780</v>
      </c>
      <c r="I874" s="228">
        <v>3380</v>
      </c>
    </row>
    <row r="875" spans="2:9">
      <c r="B875" s="227">
        <v>92539</v>
      </c>
      <c r="C875" s="227" t="s">
        <v>320</v>
      </c>
      <c r="D875" s="227" t="s">
        <v>321</v>
      </c>
      <c r="E875" s="228">
        <v>1370</v>
      </c>
      <c r="F875" s="228">
        <v>1450</v>
      </c>
      <c r="G875" s="228">
        <v>1810</v>
      </c>
      <c r="H875" s="228">
        <v>2440</v>
      </c>
      <c r="I875" s="228">
        <v>2980</v>
      </c>
    </row>
    <row r="876" spans="2:9">
      <c r="B876" s="227">
        <v>92543</v>
      </c>
      <c r="C876" s="227" t="s">
        <v>320</v>
      </c>
      <c r="D876" s="227" t="s">
        <v>321</v>
      </c>
      <c r="E876" s="228">
        <v>1530</v>
      </c>
      <c r="F876" s="228">
        <v>1600</v>
      </c>
      <c r="G876" s="228">
        <v>1990</v>
      </c>
      <c r="H876" s="228">
        <v>2660</v>
      </c>
      <c r="I876" s="228">
        <v>3230</v>
      </c>
    </row>
    <row r="877" spans="2:9">
      <c r="B877" s="227">
        <v>92544</v>
      </c>
      <c r="C877" s="227" t="s">
        <v>320</v>
      </c>
      <c r="D877" s="227" t="s">
        <v>321</v>
      </c>
      <c r="E877" s="228">
        <v>1520</v>
      </c>
      <c r="F877" s="228">
        <v>1580</v>
      </c>
      <c r="G877" s="228">
        <v>1970</v>
      </c>
      <c r="H877" s="228">
        <v>2630</v>
      </c>
      <c r="I877" s="228">
        <v>3200</v>
      </c>
    </row>
    <row r="878" spans="2:9">
      <c r="B878" s="227">
        <v>92545</v>
      </c>
      <c r="C878" s="227" t="s">
        <v>320</v>
      </c>
      <c r="D878" s="227" t="s">
        <v>321</v>
      </c>
      <c r="E878" s="228">
        <v>1620</v>
      </c>
      <c r="F878" s="228">
        <v>1690</v>
      </c>
      <c r="G878" s="228">
        <v>2110</v>
      </c>
      <c r="H878" s="228">
        <v>2820</v>
      </c>
      <c r="I878" s="228">
        <v>3430</v>
      </c>
    </row>
    <row r="879" spans="2:9">
      <c r="B879" s="227">
        <v>92546</v>
      </c>
      <c r="C879" s="227" t="s">
        <v>320</v>
      </c>
      <c r="D879" s="227" t="s">
        <v>321</v>
      </c>
      <c r="E879" s="228">
        <v>1850</v>
      </c>
      <c r="F879" s="228">
        <v>1930</v>
      </c>
      <c r="G879" s="228">
        <v>2400</v>
      </c>
      <c r="H879" s="228">
        <v>3200</v>
      </c>
      <c r="I879" s="228">
        <v>3900</v>
      </c>
    </row>
    <row r="880" spans="2:9">
      <c r="B880" s="227">
        <v>92548</v>
      </c>
      <c r="C880" s="227" t="s">
        <v>320</v>
      </c>
      <c r="D880" s="227" t="s">
        <v>321</v>
      </c>
      <c r="E880" s="228">
        <v>1540</v>
      </c>
      <c r="F880" s="228">
        <v>1610</v>
      </c>
      <c r="G880" s="228">
        <v>2000</v>
      </c>
      <c r="H880" s="228">
        <v>2670</v>
      </c>
      <c r="I880" s="228">
        <v>3250</v>
      </c>
    </row>
    <row r="881" spans="2:9">
      <c r="B881" s="227">
        <v>92549</v>
      </c>
      <c r="C881" s="227" t="s">
        <v>320</v>
      </c>
      <c r="D881" s="227" t="s">
        <v>321</v>
      </c>
      <c r="E881" s="228">
        <v>1440</v>
      </c>
      <c r="F881" s="228">
        <v>1500</v>
      </c>
      <c r="G881" s="228">
        <v>1870</v>
      </c>
      <c r="H881" s="228">
        <v>2500</v>
      </c>
      <c r="I881" s="228">
        <v>3040</v>
      </c>
    </row>
    <row r="882" spans="2:9">
      <c r="B882" s="227">
        <v>92551</v>
      </c>
      <c r="C882" s="227" t="s">
        <v>320</v>
      </c>
      <c r="D882" s="227" t="s">
        <v>321</v>
      </c>
      <c r="E882" s="228">
        <v>2010</v>
      </c>
      <c r="F882" s="228">
        <v>2100</v>
      </c>
      <c r="G882" s="228">
        <v>2610</v>
      </c>
      <c r="H882" s="228">
        <v>3490</v>
      </c>
      <c r="I882" s="228">
        <v>4240</v>
      </c>
    </row>
    <row r="883" spans="2:9">
      <c r="B883" s="227">
        <v>92552</v>
      </c>
      <c r="C883" s="227" t="s">
        <v>320</v>
      </c>
      <c r="D883" s="227" t="s">
        <v>321</v>
      </c>
      <c r="E883" s="228">
        <v>1850</v>
      </c>
      <c r="F883" s="228">
        <v>1930</v>
      </c>
      <c r="G883" s="228">
        <v>2400</v>
      </c>
      <c r="H883" s="228">
        <v>3200</v>
      </c>
      <c r="I883" s="228">
        <v>3900</v>
      </c>
    </row>
    <row r="884" spans="2:9">
      <c r="B884" s="227">
        <v>92553</v>
      </c>
      <c r="C884" s="227" t="s">
        <v>320</v>
      </c>
      <c r="D884" s="227" t="s">
        <v>321</v>
      </c>
      <c r="E884" s="228">
        <v>1990</v>
      </c>
      <c r="F884" s="228">
        <v>2070</v>
      </c>
      <c r="G884" s="228">
        <v>2580</v>
      </c>
      <c r="H884" s="228">
        <v>3440</v>
      </c>
      <c r="I884" s="228">
        <v>4190</v>
      </c>
    </row>
    <row r="885" spans="2:9">
      <c r="B885" s="227">
        <v>92555</v>
      </c>
      <c r="C885" s="227" t="s">
        <v>320</v>
      </c>
      <c r="D885" s="227" t="s">
        <v>321</v>
      </c>
      <c r="E885" s="228">
        <v>2360</v>
      </c>
      <c r="F885" s="228">
        <v>2470</v>
      </c>
      <c r="G885" s="228">
        <v>3070</v>
      </c>
      <c r="H885" s="228">
        <v>4100</v>
      </c>
      <c r="I885" s="228">
        <v>4990</v>
      </c>
    </row>
    <row r="886" spans="2:9">
      <c r="B886" s="227">
        <v>92556</v>
      </c>
      <c r="C886" s="227" t="s">
        <v>320</v>
      </c>
      <c r="D886" s="227" t="s">
        <v>321</v>
      </c>
      <c r="E886" s="228">
        <v>1850</v>
      </c>
      <c r="F886" s="228">
        <v>1930</v>
      </c>
      <c r="G886" s="228">
        <v>2400</v>
      </c>
      <c r="H886" s="228">
        <v>3200</v>
      </c>
      <c r="I886" s="228">
        <v>3900</v>
      </c>
    </row>
    <row r="887" spans="2:9">
      <c r="B887" s="227">
        <v>92557</v>
      </c>
      <c r="C887" s="227" t="s">
        <v>320</v>
      </c>
      <c r="D887" s="227" t="s">
        <v>321</v>
      </c>
      <c r="E887" s="228">
        <v>1890</v>
      </c>
      <c r="F887" s="228">
        <v>1970</v>
      </c>
      <c r="G887" s="228">
        <v>2450</v>
      </c>
      <c r="H887" s="228">
        <v>3270</v>
      </c>
      <c r="I887" s="228">
        <v>3980</v>
      </c>
    </row>
    <row r="888" spans="2:9">
      <c r="B888" s="227">
        <v>92561</v>
      </c>
      <c r="C888" s="227" t="s">
        <v>320</v>
      </c>
      <c r="D888" s="227" t="s">
        <v>321</v>
      </c>
      <c r="E888" s="228">
        <v>1440</v>
      </c>
      <c r="F888" s="228">
        <v>1500</v>
      </c>
      <c r="G888" s="228">
        <v>1870</v>
      </c>
      <c r="H888" s="228">
        <v>2500</v>
      </c>
      <c r="I888" s="228">
        <v>3040</v>
      </c>
    </row>
    <row r="889" spans="2:9">
      <c r="B889" s="227">
        <v>92562</v>
      </c>
      <c r="C889" s="227" t="s">
        <v>320</v>
      </c>
      <c r="D889" s="227" t="s">
        <v>321</v>
      </c>
      <c r="E889" s="228">
        <v>2250</v>
      </c>
      <c r="F889" s="228">
        <v>2350</v>
      </c>
      <c r="G889" s="228">
        <v>2920</v>
      </c>
      <c r="H889" s="228">
        <v>3900</v>
      </c>
      <c r="I889" s="228">
        <v>4740</v>
      </c>
    </row>
    <row r="890" spans="2:9">
      <c r="B890" s="227">
        <v>92563</v>
      </c>
      <c r="C890" s="227" t="s">
        <v>320</v>
      </c>
      <c r="D890" s="227" t="s">
        <v>321</v>
      </c>
      <c r="E890" s="228">
        <v>2490</v>
      </c>
      <c r="F890" s="228">
        <v>2590</v>
      </c>
      <c r="G890" s="228">
        <v>3230</v>
      </c>
      <c r="H890" s="228">
        <v>4310</v>
      </c>
      <c r="I890" s="228">
        <v>5250</v>
      </c>
    </row>
    <row r="891" spans="2:9">
      <c r="B891" s="227">
        <v>92564</v>
      </c>
      <c r="C891" s="227" t="s">
        <v>320</v>
      </c>
      <c r="D891" s="227" t="s">
        <v>321</v>
      </c>
      <c r="E891" s="228">
        <v>1850</v>
      </c>
      <c r="F891" s="228">
        <v>1930</v>
      </c>
      <c r="G891" s="228">
        <v>2400</v>
      </c>
      <c r="H891" s="228">
        <v>3200</v>
      </c>
      <c r="I891" s="228">
        <v>3900</v>
      </c>
    </row>
    <row r="892" spans="2:9">
      <c r="B892" s="227">
        <v>92567</v>
      </c>
      <c r="C892" s="227" t="s">
        <v>320</v>
      </c>
      <c r="D892" s="227" t="s">
        <v>321</v>
      </c>
      <c r="E892" s="228">
        <v>1530</v>
      </c>
      <c r="F892" s="228">
        <v>1600</v>
      </c>
      <c r="G892" s="228">
        <v>1990</v>
      </c>
      <c r="H892" s="228">
        <v>2660</v>
      </c>
      <c r="I892" s="228">
        <v>3230</v>
      </c>
    </row>
    <row r="893" spans="2:9">
      <c r="B893" s="227">
        <v>92570</v>
      </c>
      <c r="C893" s="227" t="s">
        <v>320</v>
      </c>
      <c r="D893" s="227" t="s">
        <v>321</v>
      </c>
      <c r="E893" s="228">
        <v>1500</v>
      </c>
      <c r="F893" s="228">
        <v>1570</v>
      </c>
      <c r="G893" s="228">
        <v>1950</v>
      </c>
      <c r="H893" s="228">
        <v>2600</v>
      </c>
      <c r="I893" s="228">
        <v>3170</v>
      </c>
    </row>
    <row r="894" spans="2:9">
      <c r="B894" s="227">
        <v>92571</v>
      </c>
      <c r="C894" s="227" t="s">
        <v>320</v>
      </c>
      <c r="D894" s="227" t="s">
        <v>321</v>
      </c>
      <c r="E894" s="228">
        <v>1990</v>
      </c>
      <c r="F894" s="228">
        <v>2080</v>
      </c>
      <c r="G894" s="228">
        <v>2590</v>
      </c>
      <c r="H894" s="228">
        <v>3460</v>
      </c>
      <c r="I894" s="228">
        <v>4210</v>
      </c>
    </row>
    <row r="895" spans="2:9">
      <c r="B895" s="227">
        <v>92572</v>
      </c>
      <c r="C895" s="227" t="s">
        <v>320</v>
      </c>
      <c r="D895" s="227" t="s">
        <v>321</v>
      </c>
      <c r="E895" s="228">
        <v>1850</v>
      </c>
      <c r="F895" s="228">
        <v>1930</v>
      </c>
      <c r="G895" s="228">
        <v>2400</v>
      </c>
      <c r="H895" s="228">
        <v>3200</v>
      </c>
      <c r="I895" s="228">
        <v>3900</v>
      </c>
    </row>
    <row r="896" spans="2:9">
      <c r="B896" s="227">
        <v>92581</v>
      </c>
      <c r="C896" s="227" t="s">
        <v>320</v>
      </c>
      <c r="D896" s="227" t="s">
        <v>321</v>
      </c>
      <c r="E896" s="228">
        <v>1850</v>
      </c>
      <c r="F896" s="228">
        <v>1930</v>
      </c>
      <c r="G896" s="228">
        <v>2400</v>
      </c>
      <c r="H896" s="228">
        <v>3200</v>
      </c>
      <c r="I896" s="228">
        <v>3900</v>
      </c>
    </row>
    <row r="897" spans="2:9">
      <c r="B897" s="227">
        <v>92582</v>
      </c>
      <c r="C897" s="227" t="s">
        <v>320</v>
      </c>
      <c r="D897" s="227" t="s">
        <v>321</v>
      </c>
      <c r="E897" s="228">
        <v>2370</v>
      </c>
      <c r="F897" s="228">
        <v>2470</v>
      </c>
      <c r="G897" s="228">
        <v>3080</v>
      </c>
      <c r="H897" s="228">
        <v>4110</v>
      </c>
      <c r="I897" s="228">
        <v>5000</v>
      </c>
    </row>
    <row r="898" spans="2:9">
      <c r="B898" s="227">
        <v>92583</v>
      </c>
      <c r="C898" s="227" t="s">
        <v>320</v>
      </c>
      <c r="D898" s="227" t="s">
        <v>321</v>
      </c>
      <c r="E898" s="228">
        <v>1480</v>
      </c>
      <c r="F898" s="228">
        <v>1540</v>
      </c>
      <c r="G898" s="228">
        <v>1920</v>
      </c>
      <c r="H898" s="228">
        <v>2560</v>
      </c>
      <c r="I898" s="228">
        <v>3120</v>
      </c>
    </row>
    <row r="899" spans="2:9">
      <c r="B899" s="227">
        <v>92584</v>
      </c>
      <c r="C899" s="227" t="s">
        <v>320</v>
      </c>
      <c r="D899" s="227" t="s">
        <v>321</v>
      </c>
      <c r="E899" s="228">
        <v>2500</v>
      </c>
      <c r="F899" s="228">
        <v>2610</v>
      </c>
      <c r="G899" s="228">
        <v>3250</v>
      </c>
      <c r="H899" s="228">
        <v>4340</v>
      </c>
      <c r="I899" s="228">
        <v>5280</v>
      </c>
    </row>
    <row r="900" spans="2:9">
      <c r="B900" s="227">
        <v>92585</v>
      </c>
      <c r="C900" s="227" t="s">
        <v>320</v>
      </c>
      <c r="D900" s="227" t="s">
        <v>321</v>
      </c>
      <c r="E900" s="228">
        <v>2210</v>
      </c>
      <c r="F900" s="228">
        <v>2310</v>
      </c>
      <c r="G900" s="228">
        <v>2870</v>
      </c>
      <c r="H900" s="228">
        <v>3830</v>
      </c>
      <c r="I900" s="228">
        <v>4660</v>
      </c>
    </row>
    <row r="901" spans="2:9">
      <c r="B901" s="227">
        <v>92586</v>
      </c>
      <c r="C901" s="227" t="s">
        <v>320</v>
      </c>
      <c r="D901" s="227" t="s">
        <v>321</v>
      </c>
      <c r="E901" s="228">
        <v>1590</v>
      </c>
      <c r="F901" s="228">
        <v>1650</v>
      </c>
      <c r="G901" s="228">
        <v>2060</v>
      </c>
      <c r="H901" s="228">
        <v>2750</v>
      </c>
      <c r="I901" s="228">
        <v>3350</v>
      </c>
    </row>
    <row r="902" spans="2:9">
      <c r="B902" s="227">
        <v>92587</v>
      </c>
      <c r="C902" s="227" t="s">
        <v>320</v>
      </c>
      <c r="D902" s="227" t="s">
        <v>321</v>
      </c>
      <c r="E902" s="228">
        <v>2430</v>
      </c>
      <c r="F902" s="228">
        <v>2530</v>
      </c>
      <c r="G902" s="228">
        <v>3150</v>
      </c>
      <c r="H902" s="228">
        <v>4210</v>
      </c>
      <c r="I902" s="228">
        <v>5120</v>
      </c>
    </row>
    <row r="903" spans="2:9">
      <c r="B903" s="227">
        <v>92589</v>
      </c>
      <c r="C903" s="227" t="s">
        <v>320</v>
      </c>
      <c r="D903" s="227" t="s">
        <v>321</v>
      </c>
      <c r="E903" s="228">
        <v>1850</v>
      </c>
      <c r="F903" s="228">
        <v>1930</v>
      </c>
      <c r="G903" s="228">
        <v>2400</v>
      </c>
      <c r="H903" s="228">
        <v>3200</v>
      </c>
      <c r="I903" s="228">
        <v>3900</v>
      </c>
    </row>
    <row r="904" spans="2:9">
      <c r="B904" s="227">
        <v>92590</v>
      </c>
      <c r="C904" s="227" t="s">
        <v>320</v>
      </c>
      <c r="D904" s="227" t="s">
        <v>321</v>
      </c>
      <c r="E904" s="228">
        <v>1560</v>
      </c>
      <c r="F904" s="228">
        <v>1630</v>
      </c>
      <c r="G904" s="228">
        <v>2030</v>
      </c>
      <c r="H904" s="228">
        <v>2710</v>
      </c>
      <c r="I904" s="228">
        <v>3300</v>
      </c>
    </row>
    <row r="905" spans="2:9">
      <c r="B905" s="227">
        <v>92591</v>
      </c>
      <c r="C905" s="227" t="s">
        <v>320</v>
      </c>
      <c r="D905" s="227" t="s">
        <v>321</v>
      </c>
      <c r="E905" s="228">
        <v>2300</v>
      </c>
      <c r="F905" s="228">
        <v>2400</v>
      </c>
      <c r="G905" s="228">
        <v>2990</v>
      </c>
      <c r="H905" s="228">
        <v>3990</v>
      </c>
      <c r="I905" s="228">
        <v>4860</v>
      </c>
    </row>
    <row r="906" spans="2:9">
      <c r="B906" s="227">
        <v>92592</v>
      </c>
      <c r="C906" s="227" t="s">
        <v>320</v>
      </c>
      <c r="D906" s="227" t="s">
        <v>321</v>
      </c>
      <c r="E906" s="228">
        <v>2400</v>
      </c>
      <c r="F906" s="228">
        <v>2510</v>
      </c>
      <c r="G906" s="228">
        <v>3120</v>
      </c>
      <c r="H906" s="228">
        <v>4170</v>
      </c>
      <c r="I906" s="228">
        <v>5070</v>
      </c>
    </row>
    <row r="907" spans="2:9">
      <c r="B907" s="227">
        <v>92593</v>
      </c>
      <c r="C907" s="227" t="s">
        <v>320</v>
      </c>
      <c r="D907" s="227" t="s">
        <v>321</v>
      </c>
      <c r="E907" s="228">
        <v>1850</v>
      </c>
      <c r="F907" s="228">
        <v>1930</v>
      </c>
      <c r="G907" s="228">
        <v>2400</v>
      </c>
      <c r="H907" s="228">
        <v>3200</v>
      </c>
      <c r="I907" s="228">
        <v>3900</v>
      </c>
    </row>
    <row r="908" spans="2:9">
      <c r="B908" s="227">
        <v>92595</v>
      </c>
      <c r="C908" s="227" t="s">
        <v>320</v>
      </c>
      <c r="D908" s="227" t="s">
        <v>321</v>
      </c>
      <c r="E908" s="228">
        <v>2090</v>
      </c>
      <c r="F908" s="228">
        <v>2180</v>
      </c>
      <c r="G908" s="228">
        <v>2720</v>
      </c>
      <c r="H908" s="228">
        <v>3630</v>
      </c>
      <c r="I908" s="228">
        <v>4420</v>
      </c>
    </row>
    <row r="909" spans="2:9">
      <c r="B909" s="227">
        <v>92596</v>
      </c>
      <c r="C909" s="227" t="s">
        <v>320</v>
      </c>
      <c r="D909" s="227" t="s">
        <v>321</v>
      </c>
      <c r="E909" s="228">
        <v>2630</v>
      </c>
      <c r="F909" s="228">
        <v>2740</v>
      </c>
      <c r="G909" s="228">
        <v>3410</v>
      </c>
      <c r="H909" s="228">
        <v>4550</v>
      </c>
      <c r="I909" s="228">
        <v>5540</v>
      </c>
    </row>
    <row r="910" spans="2:9">
      <c r="B910" s="227">
        <v>92599</v>
      </c>
      <c r="C910" s="227" t="s">
        <v>320</v>
      </c>
      <c r="D910" s="227" t="s">
        <v>321</v>
      </c>
      <c r="E910" s="228">
        <v>1850</v>
      </c>
      <c r="F910" s="228">
        <v>1930</v>
      </c>
      <c r="G910" s="228">
        <v>2400</v>
      </c>
      <c r="H910" s="228">
        <v>3200</v>
      </c>
      <c r="I910" s="228">
        <v>3900</v>
      </c>
    </row>
    <row r="911" spans="2:9">
      <c r="B911" s="227">
        <v>92602</v>
      </c>
      <c r="C911" s="227" t="s">
        <v>318</v>
      </c>
      <c r="D911" s="227" t="s">
        <v>319</v>
      </c>
      <c r="E911" s="228">
        <v>2840</v>
      </c>
      <c r="F911" s="228">
        <v>2970</v>
      </c>
      <c r="G911" s="228">
        <v>3510</v>
      </c>
      <c r="H911" s="228">
        <v>4750</v>
      </c>
      <c r="I911" s="228">
        <v>5670</v>
      </c>
    </row>
    <row r="912" spans="2:9">
      <c r="B912" s="227">
        <v>92603</v>
      </c>
      <c r="C912" s="227" t="s">
        <v>318</v>
      </c>
      <c r="D912" s="227" t="s">
        <v>319</v>
      </c>
      <c r="E912" s="228">
        <v>3410</v>
      </c>
      <c r="F912" s="228">
        <v>3560</v>
      </c>
      <c r="G912" s="228">
        <v>4210</v>
      </c>
      <c r="H912" s="228">
        <v>5700</v>
      </c>
      <c r="I912" s="228">
        <v>6810</v>
      </c>
    </row>
    <row r="913" spans="2:9">
      <c r="B913" s="227">
        <v>92604</v>
      </c>
      <c r="C913" s="227" t="s">
        <v>318</v>
      </c>
      <c r="D913" s="227" t="s">
        <v>319</v>
      </c>
      <c r="E913" s="228">
        <v>2860</v>
      </c>
      <c r="F913" s="228">
        <v>2980</v>
      </c>
      <c r="G913" s="228">
        <v>3530</v>
      </c>
      <c r="H913" s="228">
        <v>4780</v>
      </c>
      <c r="I913" s="228">
        <v>5710</v>
      </c>
    </row>
    <row r="914" spans="2:9">
      <c r="B914" s="227">
        <v>92605</v>
      </c>
      <c r="C914" s="227" t="s">
        <v>318</v>
      </c>
      <c r="D914" s="227" t="s">
        <v>319</v>
      </c>
      <c r="E914" s="228">
        <v>2350</v>
      </c>
      <c r="F914" s="228">
        <v>2450</v>
      </c>
      <c r="G914" s="228">
        <v>2900</v>
      </c>
      <c r="H914" s="228">
        <v>3920</v>
      </c>
      <c r="I914" s="228">
        <v>4690</v>
      </c>
    </row>
    <row r="915" spans="2:9">
      <c r="B915" s="227">
        <v>92606</v>
      </c>
      <c r="C915" s="227" t="s">
        <v>318</v>
      </c>
      <c r="D915" s="227" t="s">
        <v>319</v>
      </c>
      <c r="E915" s="228">
        <v>2840</v>
      </c>
      <c r="F915" s="228">
        <v>2960</v>
      </c>
      <c r="G915" s="228">
        <v>3500</v>
      </c>
      <c r="H915" s="228">
        <v>4740</v>
      </c>
      <c r="I915" s="228">
        <v>5660</v>
      </c>
    </row>
    <row r="916" spans="2:9">
      <c r="B916" s="227">
        <v>92607</v>
      </c>
      <c r="C916" s="227" t="s">
        <v>318</v>
      </c>
      <c r="D916" s="227" t="s">
        <v>319</v>
      </c>
      <c r="E916" s="228">
        <v>2350</v>
      </c>
      <c r="F916" s="228">
        <v>2450</v>
      </c>
      <c r="G916" s="228">
        <v>2900</v>
      </c>
      <c r="H916" s="228">
        <v>3920</v>
      </c>
      <c r="I916" s="228">
        <v>4690</v>
      </c>
    </row>
    <row r="917" spans="2:9">
      <c r="B917" s="227">
        <v>92609</v>
      </c>
      <c r="C917" s="227" t="s">
        <v>318</v>
      </c>
      <c r="D917" s="227" t="s">
        <v>319</v>
      </c>
      <c r="E917" s="228">
        <v>2350</v>
      </c>
      <c r="F917" s="228">
        <v>2450</v>
      </c>
      <c r="G917" s="228">
        <v>2900</v>
      </c>
      <c r="H917" s="228">
        <v>3920</v>
      </c>
      <c r="I917" s="228">
        <v>4690</v>
      </c>
    </row>
    <row r="918" spans="2:9">
      <c r="B918" s="227">
        <v>92610</v>
      </c>
      <c r="C918" s="227" t="s">
        <v>318</v>
      </c>
      <c r="D918" s="227" t="s">
        <v>319</v>
      </c>
      <c r="E918" s="228">
        <v>2850</v>
      </c>
      <c r="F918" s="228">
        <v>2980</v>
      </c>
      <c r="G918" s="228">
        <v>3520</v>
      </c>
      <c r="H918" s="228">
        <v>4760</v>
      </c>
      <c r="I918" s="228">
        <v>5690</v>
      </c>
    </row>
    <row r="919" spans="2:9">
      <c r="B919" s="227">
        <v>92612</v>
      </c>
      <c r="C919" s="227" t="s">
        <v>318</v>
      </c>
      <c r="D919" s="227" t="s">
        <v>319</v>
      </c>
      <c r="E919" s="228">
        <v>2910</v>
      </c>
      <c r="F919" s="228">
        <v>3040</v>
      </c>
      <c r="G919" s="228">
        <v>3590</v>
      </c>
      <c r="H919" s="228">
        <v>4860</v>
      </c>
      <c r="I919" s="228">
        <v>5800</v>
      </c>
    </row>
    <row r="920" spans="2:9">
      <c r="B920" s="227">
        <v>92614</v>
      </c>
      <c r="C920" s="227" t="s">
        <v>318</v>
      </c>
      <c r="D920" s="227" t="s">
        <v>319</v>
      </c>
      <c r="E920" s="228">
        <v>2840</v>
      </c>
      <c r="F920" s="228">
        <v>2970</v>
      </c>
      <c r="G920" s="228">
        <v>3510</v>
      </c>
      <c r="H920" s="228">
        <v>4750</v>
      </c>
      <c r="I920" s="228">
        <v>5670</v>
      </c>
    </row>
    <row r="921" spans="2:9">
      <c r="B921" s="227">
        <v>92615</v>
      </c>
      <c r="C921" s="227" t="s">
        <v>318</v>
      </c>
      <c r="D921" s="227" t="s">
        <v>319</v>
      </c>
      <c r="E921" s="228">
        <v>2350</v>
      </c>
      <c r="F921" s="228">
        <v>2450</v>
      </c>
      <c r="G921" s="228">
        <v>2900</v>
      </c>
      <c r="H921" s="228">
        <v>3920</v>
      </c>
      <c r="I921" s="228">
        <v>4690</v>
      </c>
    </row>
    <row r="922" spans="2:9">
      <c r="B922" s="227">
        <v>92616</v>
      </c>
      <c r="C922" s="227" t="s">
        <v>318</v>
      </c>
      <c r="D922" s="227" t="s">
        <v>319</v>
      </c>
      <c r="E922" s="228">
        <v>2350</v>
      </c>
      <c r="F922" s="228">
        <v>2450</v>
      </c>
      <c r="G922" s="228">
        <v>2900</v>
      </c>
      <c r="H922" s="228">
        <v>3920</v>
      </c>
      <c r="I922" s="228">
        <v>4690</v>
      </c>
    </row>
    <row r="923" spans="2:9">
      <c r="B923" s="227">
        <v>92617</v>
      </c>
      <c r="C923" s="227" t="s">
        <v>318</v>
      </c>
      <c r="D923" s="227" t="s">
        <v>319</v>
      </c>
      <c r="E923" s="228">
        <v>1980</v>
      </c>
      <c r="F923" s="228">
        <v>2110</v>
      </c>
      <c r="G923" s="228">
        <v>2510</v>
      </c>
      <c r="H923" s="228">
        <v>3400</v>
      </c>
      <c r="I923" s="228">
        <v>4030</v>
      </c>
    </row>
    <row r="924" spans="2:9">
      <c r="B924" s="227">
        <v>92618</v>
      </c>
      <c r="C924" s="227" t="s">
        <v>318</v>
      </c>
      <c r="D924" s="227" t="s">
        <v>319</v>
      </c>
      <c r="E924" s="228">
        <v>3180</v>
      </c>
      <c r="F924" s="228">
        <v>3320</v>
      </c>
      <c r="G924" s="228">
        <v>3930</v>
      </c>
      <c r="H924" s="228">
        <v>5320</v>
      </c>
      <c r="I924" s="228">
        <v>6350</v>
      </c>
    </row>
    <row r="925" spans="2:9">
      <c r="B925" s="227">
        <v>92619</v>
      </c>
      <c r="C925" s="227" t="s">
        <v>318</v>
      </c>
      <c r="D925" s="227" t="s">
        <v>319</v>
      </c>
      <c r="E925" s="228">
        <v>2350</v>
      </c>
      <c r="F925" s="228">
        <v>2450</v>
      </c>
      <c r="G925" s="228">
        <v>2900</v>
      </c>
      <c r="H925" s="228">
        <v>3920</v>
      </c>
      <c r="I925" s="228">
        <v>4690</v>
      </c>
    </row>
    <row r="926" spans="2:9">
      <c r="B926" s="227">
        <v>92620</v>
      </c>
      <c r="C926" s="227" t="s">
        <v>318</v>
      </c>
      <c r="D926" s="227" t="s">
        <v>319</v>
      </c>
      <c r="E926" s="228">
        <v>3120</v>
      </c>
      <c r="F926" s="228">
        <v>3250</v>
      </c>
      <c r="G926" s="228">
        <v>3850</v>
      </c>
      <c r="H926" s="228">
        <v>5210</v>
      </c>
      <c r="I926" s="228">
        <v>6220</v>
      </c>
    </row>
    <row r="927" spans="2:9">
      <c r="B927" s="227">
        <v>92623</v>
      </c>
      <c r="C927" s="227" t="s">
        <v>318</v>
      </c>
      <c r="D927" s="227" t="s">
        <v>319</v>
      </c>
      <c r="E927" s="228">
        <v>2350</v>
      </c>
      <c r="F927" s="228">
        <v>2450</v>
      </c>
      <c r="G927" s="228">
        <v>2900</v>
      </c>
      <c r="H927" s="228">
        <v>3920</v>
      </c>
      <c r="I927" s="228">
        <v>4690</v>
      </c>
    </row>
    <row r="928" spans="2:9">
      <c r="B928" s="227">
        <v>92624</v>
      </c>
      <c r="C928" s="227" t="s">
        <v>318</v>
      </c>
      <c r="D928" s="227" t="s">
        <v>319</v>
      </c>
      <c r="E928" s="228">
        <v>2610</v>
      </c>
      <c r="F928" s="228">
        <v>2720</v>
      </c>
      <c r="G928" s="228">
        <v>3220</v>
      </c>
      <c r="H928" s="228">
        <v>4360</v>
      </c>
      <c r="I928" s="228">
        <v>5210</v>
      </c>
    </row>
    <row r="929" spans="2:9">
      <c r="B929" s="227">
        <v>92625</v>
      </c>
      <c r="C929" s="227" t="s">
        <v>318</v>
      </c>
      <c r="D929" s="227" t="s">
        <v>319</v>
      </c>
      <c r="E929" s="228">
        <v>3520</v>
      </c>
      <c r="F929" s="228">
        <v>3680</v>
      </c>
      <c r="G929" s="228">
        <v>4350</v>
      </c>
      <c r="H929" s="228">
        <v>5890</v>
      </c>
      <c r="I929" s="228">
        <v>7030</v>
      </c>
    </row>
    <row r="930" spans="2:9">
      <c r="B930" s="227">
        <v>92626</v>
      </c>
      <c r="C930" s="227" t="s">
        <v>318</v>
      </c>
      <c r="D930" s="227" t="s">
        <v>319</v>
      </c>
      <c r="E930" s="228">
        <v>2580</v>
      </c>
      <c r="F930" s="228">
        <v>2690</v>
      </c>
      <c r="G930" s="228">
        <v>3180</v>
      </c>
      <c r="H930" s="228">
        <v>4300</v>
      </c>
      <c r="I930" s="228">
        <v>5140</v>
      </c>
    </row>
    <row r="931" spans="2:9">
      <c r="B931" s="227">
        <v>92627</v>
      </c>
      <c r="C931" s="227" t="s">
        <v>318</v>
      </c>
      <c r="D931" s="227" t="s">
        <v>319</v>
      </c>
      <c r="E931" s="228">
        <v>2240</v>
      </c>
      <c r="F931" s="228">
        <v>2330</v>
      </c>
      <c r="G931" s="228">
        <v>2760</v>
      </c>
      <c r="H931" s="228">
        <v>3730</v>
      </c>
      <c r="I931" s="228">
        <v>4460</v>
      </c>
    </row>
    <row r="932" spans="2:9">
      <c r="B932" s="227">
        <v>92628</v>
      </c>
      <c r="C932" s="227" t="s">
        <v>318</v>
      </c>
      <c r="D932" s="227" t="s">
        <v>319</v>
      </c>
      <c r="E932" s="228">
        <v>2350</v>
      </c>
      <c r="F932" s="228">
        <v>2450</v>
      </c>
      <c r="G932" s="228">
        <v>2900</v>
      </c>
      <c r="H932" s="228">
        <v>3920</v>
      </c>
      <c r="I932" s="228">
        <v>4690</v>
      </c>
    </row>
    <row r="933" spans="2:9">
      <c r="B933" s="227">
        <v>92629</v>
      </c>
      <c r="C933" s="227" t="s">
        <v>318</v>
      </c>
      <c r="D933" s="227" t="s">
        <v>319</v>
      </c>
      <c r="E933" s="228">
        <v>2700</v>
      </c>
      <c r="F933" s="228">
        <v>2820</v>
      </c>
      <c r="G933" s="228">
        <v>3330</v>
      </c>
      <c r="H933" s="228">
        <v>4510</v>
      </c>
      <c r="I933" s="228">
        <v>5380</v>
      </c>
    </row>
    <row r="934" spans="2:9">
      <c r="B934" s="227">
        <v>92630</v>
      </c>
      <c r="C934" s="227" t="s">
        <v>318</v>
      </c>
      <c r="D934" s="227" t="s">
        <v>319</v>
      </c>
      <c r="E934" s="228">
        <v>2500</v>
      </c>
      <c r="F934" s="228">
        <v>2610</v>
      </c>
      <c r="G934" s="228">
        <v>3090</v>
      </c>
      <c r="H934" s="228">
        <v>4180</v>
      </c>
      <c r="I934" s="228">
        <v>5000</v>
      </c>
    </row>
    <row r="935" spans="2:9">
      <c r="B935" s="227">
        <v>92637</v>
      </c>
      <c r="C935" s="227" t="s">
        <v>318</v>
      </c>
      <c r="D935" s="227" t="s">
        <v>319</v>
      </c>
      <c r="E935" s="228">
        <v>2160</v>
      </c>
      <c r="F935" s="228">
        <v>2260</v>
      </c>
      <c r="G935" s="228">
        <v>2670</v>
      </c>
      <c r="H935" s="228">
        <v>3610</v>
      </c>
      <c r="I935" s="228">
        <v>4320</v>
      </c>
    </row>
    <row r="936" spans="2:9">
      <c r="B936" s="227">
        <v>92646</v>
      </c>
      <c r="C936" s="227" t="s">
        <v>318</v>
      </c>
      <c r="D936" s="227" t="s">
        <v>319</v>
      </c>
      <c r="E936" s="228">
        <v>2520</v>
      </c>
      <c r="F936" s="228">
        <v>2630</v>
      </c>
      <c r="G936" s="228">
        <v>3110</v>
      </c>
      <c r="H936" s="228">
        <v>4210</v>
      </c>
      <c r="I936" s="228">
        <v>5030</v>
      </c>
    </row>
    <row r="937" spans="2:9">
      <c r="B937" s="227">
        <v>92647</v>
      </c>
      <c r="C937" s="227" t="s">
        <v>318</v>
      </c>
      <c r="D937" s="227" t="s">
        <v>319</v>
      </c>
      <c r="E937" s="228">
        <v>2270</v>
      </c>
      <c r="F937" s="228">
        <v>2370</v>
      </c>
      <c r="G937" s="228">
        <v>2800</v>
      </c>
      <c r="H937" s="228">
        <v>3790</v>
      </c>
      <c r="I937" s="228">
        <v>4530</v>
      </c>
    </row>
    <row r="938" spans="2:9">
      <c r="B938" s="227">
        <v>92648</v>
      </c>
      <c r="C938" s="227" t="s">
        <v>318</v>
      </c>
      <c r="D938" s="227" t="s">
        <v>319</v>
      </c>
      <c r="E938" s="228">
        <v>2350</v>
      </c>
      <c r="F938" s="228">
        <v>2450</v>
      </c>
      <c r="G938" s="228">
        <v>2900</v>
      </c>
      <c r="H938" s="228">
        <v>3920</v>
      </c>
      <c r="I938" s="228">
        <v>4690</v>
      </c>
    </row>
    <row r="939" spans="2:9">
      <c r="B939" s="227">
        <v>92649</v>
      </c>
      <c r="C939" s="227" t="s">
        <v>318</v>
      </c>
      <c r="D939" s="227" t="s">
        <v>319</v>
      </c>
      <c r="E939" s="228">
        <v>2350</v>
      </c>
      <c r="F939" s="228">
        <v>2450</v>
      </c>
      <c r="G939" s="228">
        <v>2900</v>
      </c>
      <c r="H939" s="228">
        <v>3920</v>
      </c>
      <c r="I939" s="228">
        <v>4690</v>
      </c>
    </row>
    <row r="940" spans="2:9">
      <c r="B940" s="227">
        <v>92650</v>
      </c>
      <c r="C940" s="227" t="s">
        <v>318</v>
      </c>
      <c r="D940" s="227" t="s">
        <v>319</v>
      </c>
      <c r="E940" s="228">
        <v>2350</v>
      </c>
      <c r="F940" s="228">
        <v>2450</v>
      </c>
      <c r="G940" s="228">
        <v>2900</v>
      </c>
      <c r="H940" s="228">
        <v>3920</v>
      </c>
      <c r="I940" s="228">
        <v>4690</v>
      </c>
    </row>
    <row r="941" spans="2:9">
      <c r="B941" s="227">
        <v>92651</v>
      </c>
      <c r="C941" s="227" t="s">
        <v>318</v>
      </c>
      <c r="D941" s="227" t="s">
        <v>319</v>
      </c>
      <c r="E941" s="228">
        <v>2890</v>
      </c>
      <c r="F941" s="228">
        <v>3020</v>
      </c>
      <c r="G941" s="228">
        <v>3570</v>
      </c>
      <c r="H941" s="228">
        <v>4830</v>
      </c>
      <c r="I941" s="228">
        <v>5770</v>
      </c>
    </row>
    <row r="942" spans="2:9">
      <c r="B942" s="227">
        <v>92652</v>
      </c>
      <c r="C942" s="227" t="s">
        <v>318</v>
      </c>
      <c r="D942" s="227" t="s">
        <v>319</v>
      </c>
      <c r="E942" s="228">
        <v>2350</v>
      </c>
      <c r="F942" s="228">
        <v>2450</v>
      </c>
      <c r="G942" s="228">
        <v>2900</v>
      </c>
      <c r="H942" s="228">
        <v>3920</v>
      </c>
      <c r="I942" s="228">
        <v>4690</v>
      </c>
    </row>
    <row r="943" spans="2:9">
      <c r="B943" s="227">
        <v>92653</v>
      </c>
      <c r="C943" s="227" t="s">
        <v>318</v>
      </c>
      <c r="D943" s="227" t="s">
        <v>319</v>
      </c>
      <c r="E943" s="228">
        <v>2610</v>
      </c>
      <c r="F943" s="228">
        <v>2720</v>
      </c>
      <c r="G943" s="228">
        <v>3220</v>
      </c>
      <c r="H943" s="228">
        <v>4360</v>
      </c>
      <c r="I943" s="228">
        <v>5210</v>
      </c>
    </row>
    <row r="944" spans="2:9">
      <c r="B944" s="227">
        <v>92654</v>
      </c>
      <c r="C944" s="227" t="s">
        <v>318</v>
      </c>
      <c r="D944" s="227" t="s">
        <v>319</v>
      </c>
      <c r="E944" s="228">
        <v>2350</v>
      </c>
      <c r="F944" s="228">
        <v>2450</v>
      </c>
      <c r="G944" s="228">
        <v>2900</v>
      </c>
      <c r="H944" s="228">
        <v>3920</v>
      </c>
      <c r="I944" s="228">
        <v>4690</v>
      </c>
    </row>
    <row r="945" spans="2:9">
      <c r="B945" s="227">
        <v>92655</v>
      </c>
      <c r="C945" s="227" t="s">
        <v>318</v>
      </c>
      <c r="D945" s="227" t="s">
        <v>319</v>
      </c>
      <c r="E945" s="228">
        <v>1980</v>
      </c>
      <c r="F945" s="228">
        <v>2110</v>
      </c>
      <c r="G945" s="228">
        <v>2510</v>
      </c>
      <c r="H945" s="228">
        <v>3400</v>
      </c>
      <c r="I945" s="228">
        <v>4030</v>
      </c>
    </row>
    <row r="946" spans="2:9">
      <c r="B946" s="227">
        <v>92656</v>
      </c>
      <c r="C946" s="227" t="s">
        <v>318</v>
      </c>
      <c r="D946" s="227" t="s">
        <v>319</v>
      </c>
      <c r="E946" s="228">
        <v>2770</v>
      </c>
      <c r="F946" s="228">
        <v>2890</v>
      </c>
      <c r="G946" s="228">
        <v>3420</v>
      </c>
      <c r="H946" s="228">
        <v>4630</v>
      </c>
      <c r="I946" s="228">
        <v>5530</v>
      </c>
    </row>
    <row r="947" spans="2:9">
      <c r="B947" s="227">
        <v>92657</v>
      </c>
      <c r="C947" s="227" t="s">
        <v>318</v>
      </c>
      <c r="D947" s="227" t="s">
        <v>319</v>
      </c>
      <c r="E947" s="228">
        <v>3310</v>
      </c>
      <c r="F947" s="228">
        <v>3450</v>
      </c>
      <c r="G947" s="228">
        <v>4080</v>
      </c>
      <c r="H947" s="228">
        <v>5520</v>
      </c>
      <c r="I947" s="228">
        <v>6600</v>
      </c>
    </row>
    <row r="948" spans="2:9">
      <c r="B948" s="227">
        <v>92658</v>
      </c>
      <c r="C948" s="227" t="s">
        <v>318</v>
      </c>
      <c r="D948" s="227" t="s">
        <v>319</v>
      </c>
      <c r="E948" s="228">
        <v>2350</v>
      </c>
      <c r="F948" s="228">
        <v>2450</v>
      </c>
      <c r="G948" s="228">
        <v>2900</v>
      </c>
      <c r="H948" s="228">
        <v>3920</v>
      </c>
      <c r="I948" s="228">
        <v>4690</v>
      </c>
    </row>
    <row r="949" spans="2:9">
      <c r="B949" s="227">
        <v>92659</v>
      </c>
      <c r="C949" s="227" t="s">
        <v>318</v>
      </c>
      <c r="D949" s="227" t="s">
        <v>319</v>
      </c>
      <c r="E949" s="228">
        <v>2350</v>
      </c>
      <c r="F949" s="228">
        <v>2450</v>
      </c>
      <c r="G949" s="228">
        <v>2900</v>
      </c>
      <c r="H949" s="228">
        <v>3920</v>
      </c>
      <c r="I949" s="228">
        <v>4690</v>
      </c>
    </row>
    <row r="950" spans="2:9">
      <c r="B950" s="227">
        <v>92660</v>
      </c>
      <c r="C950" s="227" t="s">
        <v>318</v>
      </c>
      <c r="D950" s="227" t="s">
        <v>319</v>
      </c>
      <c r="E950" s="228">
        <v>3340</v>
      </c>
      <c r="F950" s="228">
        <v>3480</v>
      </c>
      <c r="G950" s="228">
        <v>4120</v>
      </c>
      <c r="H950" s="228">
        <v>5570</v>
      </c>
      <c r="I950" s="228">
        <v>6660</v>
      </c>
    </row>
    <row r="951" spans="2:9">
      <c r="B951" s="227">
        <v>92661</v>
      </c>
      <c r="C951" s="227" t="s">
        <v>318</v>
      </c>
      <c r="D951" s="227" t="s">
        <v>319</v>
      </c>
      <c r="E951" s="228">
        <v>2810</v>
      </c>
      <c r="F951" s="228">
        <v>2930</v>
      </c>
      <c r="G951" s="228">
        <v>3470</v>
      </c>
      <c r="H951" s="228">
        <v>4690</v>
      </c>
      <c r="I951" s="228">
        <v>5610</v>
      </c>
    </row>
    <row r="952" spans="2:9">
      <c r="B952" s="227">
        <v>92662</v>
      </c>
      <c r="C952" s="227" t="s">
        <v>318</v>
      </c>
      <c r="D952" s="227" t="s">
        <v>319</v>
      </c>
      <c r="E952" s="228">
        <v>2530</v>
      </c>
      <c r="F952" s="228">
        <v>2640</v>
      </c>
      <c r="G952" s="228">
        <v>3120</v>
      </c>
      <c r="H952" s="228">
        <v>4220</v>
      </c>
      <c r="I952" s="228">
        <v>5040</v>
      </c>
    </row>
    <row r="953" spans="2:9">
      <c r="B953" s="227">
        <v>92663</v>
      </c>
      <c r="C953" s="227" t="s">
        <v>318</v>
      </c>
      <c r="D953" s="227" t="s">
        <v>319</v>
      </c>
      <c r="E953" s="228">
        <v>2530</v>
      </c>
      <c r="F953" s="228">
        <v>2640</v>
      </c>
      <c r="G953" s="228">
        <v>3120</v>
      </c>
      <c r="H953" s="228">
        <v>4220</v>
      </c>
      <c r="I953" s="228">
        <v>5040</v>
      </c>
    </row>
    <row r="954" spans="2:9">
      <c r="B954" s="227">
        <v>92672</v>
      </c>
      <c r="C954" s="227" t="s">
        <v>318</v>
      </c>
      <c r="D954" s="227" t="s">
        <v>319</v>
      </c>
      <c r="E954" s="228">
        <v>2290</v>
      </c>
      <c r="F954" s="228">
        <v>2410</v>
      </c>
      <c r="G954" s="228">
        <v>2860</v>
      </c>
      <c r="H954" s="228">
        <v>3870</v>
      </c>
      <c r="I954" s="228">
        <v>4640</v>
      </c>
    </row>
    <row r="955" spans="2:9">
      <c r="B955" s="227">
        <v>92672</v>
      </c>
      <c r="C955" s="227" t="s">
        <v>322</v>
      </c>
      <c r="D955" s="227" t="s">
        <v>323</v>
      </c>
      <c r="E955" s="228">
        <v>2290</v>
      </c>
      <c r="F955" s="228">
        <v>2410</v>
      </c>
      <c r="G955" s="228">
        <v>2860</v>
      </c>
      <c r="H955" s="228">
        <v>3870</v>
      </c>
      <c r="I955" s="228">
        <v>4640</v>
      </c>
    </row>
    <row r="956" spans="2:9">
      <c r="B956" s="227">
        <v>92673</v>
      </c>
      <c r="C956" s="227" t="s">
        <v>318</v>
      </c>
      <c r="D956" s="227" t="s">
        <v>319</v>
      </c>
      <c r="E956" s="228">
        <v>3290</v>
      </c>
      <c r="F956" s="228">
        <v>3430</v>
      </c>
      <c r="G956" s="228">
        <v>4060</v>
      </c>
      <c r="H956" s="228">
        <v>5490</v>
      </c>
      <c r="I956" s="228">
        <v>6560</v>
      </c>
    </row>
    <row r="957" spans="2:9">
      <c r="B957" s="227">
        <v>92674</v>
      </c>
      <c r="C957" s="227" t="s">
        <v>318</v>
      </c>
      <c r="D957" s="227" t="s">
        <v>319</v>
      </c>
      <c r="E957" s="228">
        <v>2350</v>
      </c>
      <c r="F957" s="228">
        <v>2450</v>
      </c>
      <c r="G957" s="228">
        <v>2900</v>
      </c>
      <c r="H957" s="228">
        <v>3920</v>
      </c>
      <c r="I957" s="228">
        <v>4690</v>
      </c>
    </row>
    <row r="958" spans="2:9">
      <c r="B958" s="227">
        <v>92675</v>
      </c>
      <c r="C958" s="227" t="s">
        <v>318</v>
      </c>
      <c r="D958" s="227" t="s">
        <v>319</v>
      </c>
      <c r="E958" s="228">
        <v>2470</v>
      </c>
      <c r="F958" s="228">
        <v>2580</v>
      </c>
      <c r="G958" s="228">
        <v>3050</v>
      </c>
      <c r="H958" s="228">
        <v>4130</v>
      </c>
      <c r="I958" s="228">
        <v>4930</v>
      </c>
    </row>
    <row r="959" spans="2:9">
      <c r="B959" s="227">
        <v>92676</v>
      </c>
      <c r="C959" s="227" t="s">
        <v>318</v>
      </c>
      <c r="D959" s="227" t="s">
        <v>319</v>
      </c>
      <c r="E959" s="228">
        <v>2000</v>
      </c>
      <c r="F959" s="228">
        <v>2110</v>
      </c>
      <c r="G959" s="228">
        <v>2510</v>
      </c>
      <c r="H959" s="228">
        <v>3400</v>
      </c>
      <c r="I959" s="228">
        <v>4030</v>
      </c>
    </row>
    <row r="960" spans="2:9">
      <c r="B960" s="227">
        <v>92677</v>
      </c>
      <c r="C960" s="227" t="s">
        <v>318</v>
      </c>
      <c r="D960" s="227" t="s">
        <v>319</v>
      </c>
      <c r="E960" s="228">
        <v>2720</v>
      </c>
      <c r="F960" s="228">
        <v>2840</v>
      </c>
      <c r="G960" s="228">
        <v>3360</v>
      </c>
      <c r="H960" s="228">
        <v>4550</v>
      </c>
      <c r="I960" s="228">
        <v>5430</v>
      </c>
    </row>
    <row r="961" spans="2:9">
      <c r="B961" s="227">
        <v>92678</v>
      </c>
      <c r="C961" s="227" t="s">
        <v>318</v>
      </c>
      <c r="D961" s="227" t="s">
        <v>319</v>
      </c>
      <c r="E961" s="228">
        <v>2660</v>
      </c>
      <c r="F961" s="228">
        <v>2780</v>
      </c>
      <c r="G961" s="228">
        <v>3320</v>
      </c>
      <c r="H961" s="228">
        <v>4480</v>
      </c>
      <c r="I961" s="228">
        <v>5380</v>
      </c>
    </row>
    <row r="962" spans="2:9">
      <c r="B962" s="227">
        <v>92679</v>
      </c>
      <c r="C962" s="227" t="s">
        <v>318</v>
      </c>
      <c r="D962" s="227" t="s">
        <v>319</v>
      </c>
      <c r="E962" s="228">
        <v>3070</v>
      </c>
      <c r="F962" s="228">
        <v>3200</v>
      </c>
      <c r="G962" s="228">
        <v>3790</v>
      </c>
      <c r="H962" s="228">
        <v>5130</v>
      </c>
      <c r="I962" s="228">
        <v>6130</v>
      </c>
    </row>
    <row r="963" spans="2:9">
      <c r="B963" s="227">
        <v>92683</v>
      </c>
      <c r="C963" s="227" t="s">
        <v>318</v>
      </c>
      <c r="D963" s="227" t="s">
        <v>319</v>
      </c>
      <c r="E963" s="228">
        <v>1980</v>
      </c>
      <c r="F963" s="228">
        <v>2110</v>
      </c>
      <c r="G963" s="228">
        <v>2510</v>
      </c>
      <c r="H963" s="228">
        <v>3400</v>
      </c>
      <c r="I963" s="228">
        <v>4030</v>
      </c>
    </row>
    <row r="964" spans="2:9">
      <c r="B964" s="227">
        <v>92684</v>
      </c>
      <c r="C964" s="227" t="s">
        <v>318</v>
      </c>
      <c r="D964" s="227" t="s">
        <v>319</v>
      </c>
      <c r="E964" s="228">
        <v>2350</v>
      </c>
      <c r="F964" s="228">
        <v>2450</v>
      </c>
      <c r="G964" s="228">
        <v>2900</v>
      </c>
      <c r="H964" s="228">
        <v>3920</v>
      </c>
      <c r="I964" s="228">
        <v>4690</v>
      </c>
    </row>
    <row r="965" spans="2:9">
      <c r="B965" s="227">
        <v>92685</v>
      </c>
      <c r="C965" s="227" t="s">
        <v>318</v>
      </c>
      <c r="D965" s="227" t="s">
        <v>319</v>
      </c>
      <c r="E965" s="228">
        <v>2350</v>
      </c>
      <c r="F965" s="228">
        <v>2450</v>
      </c>
      <c r="G965" s="228">
        <v>2900</v>
      </c>
      <c r="H965" s="228">
        <v>3920</v>
      </c>
      <c r="I965" s="228">
        <v>4690</v>
      </c>
    </row>
    <row r="966" spans="2:9">
      <c r="B966" s="227">
        <v>92688</v>
      </c>
      <c r="C966" s="227" t="s">
        <v>318</v>
      </c>
      <c r="D966" s="227" t="s">
        <v>319</v>
      </c>
      <c r="E966" s="228">
        <v>2630</v>
      </c>
      <c r="F966" s="228">
        <v>2750</v>
      </c>
      <c r="G966" s="228">
        <v>3250</v>
      </c>
      <c r="H966" s="228">
        <v>4400</v>
      </c>
      <c r="I966" s="228">
        <v>5250</v>
      </c>
    </row>
    <row r="967" spans="2:9">
      <c r="B967" s="227">
        <v>92690</v>
      </c>
      <c r="C967" s="227" t="s">
        <v>318</v>
      </c>
      <c r="D967" s="227" t="s">
        <v>319</v>
      </c>
      <c r="E967" s="228">
        <v>2350</v>
      </c>
      <c r="F967" s="228">
        <v>2450</v>
      </c>
      <c r="G967" s="228">
        <v>2900</v>
      </c>
      <c r="H967" s="228">
        <v>3920</v>
      </c>
      <c r="I967" s="228">
        <v>4690</v>
      </c>
    </row>
    <row r="968" spans="2:9">
      <c r="B968" s="227">
        <v>92691</v>
      </c>
      <c r="C968" s="227" t="s">
        <v>318</v>
      </c>
      <c r="D968" s="227" t="s">
        <v>319</v>
      </c>
      <c r="E968" s="228">
        <v>2640</v>
      </c>
      <c r="F968" s="228">
        <v>2760</v>
      </c>
      <c r="G968" s="228">
        <v>3260</v>
      </c>
      <c r="H968" s="228">
        <v>4410</v>
      </c>
      <c r="I968" s="228">
        <v>5270</v>
      </c>
    </row>
    <row r="969" spans="2:9">
      <c r="B969" s="227">
        <v>92692</v>
      </c>
      <c r="C969" s="227" t="s">
        <v>318</v>
      </c>
      <c r="D969" s="227" t="s">
        <v>319</v>
      </c>
      <c r="E969" s="228">
        <v>2800</v>
      </c>
      <c r="F969" s="228">
        <v>2920</v>
      </c>
      <c r="G969" s="228">
        <v>3450</v>
      </c>
      <c r="H969" s="228">
        <v>4670</v>
      </c>
      <c r="I969" s="228">
        <v>5580</v>
      </c>
    </row>
    <row r="970" spans="2:9">
      <c r="B970" s="227">
        <v>92693</v>
      </c>
      <c r="C970" s="227" t="s">
        <v>318</v>
      </c>
      <c r="D970" s="227" t="s">
        <v>319</v>
      </c>
      <c r="E970" s="228">
        <v>2350</v>
      </c>
      <c r="F970" s="228">
        <v>2450</v>
      </c>
      <c r="G970" s="228">
        <v>2900</v>
      </c>
      <c r="H970" s="228">
        <v>3920</v>
      </c>
      <c r="I970" s="228">
        <v>4690</v>
      </c>
    </row>
    <row r="971" spans="2:9">
      <c r="B971" s="227">
        <v>92694</v>
      </c>
      <c r="C971" s="227" t="s">
        <v>318</v>
      </c>
      <c r="D971" s="227" t="s">
        <v>319</v>
      </c>
      <c r="E971" s="228">
        <v>3140</v>
      </c>
      <c r="F971" s="228">
        <v>3280</v>
      </c>
      <c r="G971" s="228">
        <v>3880</v>
      </c>
      <c r="H971" s="228">
        <v>5250</v>
      </c>
      <c r="I971" s="228">
        <v>6270</v>
      </c>
    </row>
    <row r="972" spans="2:9">
      <c r="B972" s="227">
        <v>92697</v>
      </c>
      <c r="C972" s="227" t="s">
        <v>318</v>
      </c>
      <c r="D972" s="227" t="s">
        <v>319</v>
      </c>
      <c r="E972" s="228">
        <v>2350</v>
      </c>
      <c r="F972" s="228">
        <v>2450</v>
      </c>
      <c r="G972" s="228">
        <v>2900</v>
      </c>
      <c r="H972" s="228">
        <v>3920</v>
      </c>
      <c r="I972" s="228">
        <v>4690</v>
      </c>
    </row>
    <row r="973" spans="2:9">
      <c r="B973" s="227">
        <v>92701</v>
      </c>
      <c r="C973" s="227" t="s">
        <v>318</v>
      </c>
      <c r="D973" s="227" t="s">
        <v>319</v>
      </c>
      <c r="E973" s="228">
        <v>1980</v>
      </c>
      <c r="F973" s="228">
        <v>2110</v>
      </c>
      <c r="G973" s="228">
        <v>2510</v>
      </c>
      <c r="H973" s="228">
        <v>3400</v>
      </c>
      <c r="I973" s="228">
        <v>4030</v>
      </c>
    </row>
    <row r="974" spans="2:9">
      <c r="B974" s="227">
        <v>92702</v>
      </c>
      <c r="C974" s="227" t="s">
        <v>318</v>
      </c>
      <c r="D974" s="227" t="s">
        <v>319</v>
      </c>
      <c r="E974" s="228">
        <v>2350</v>
      </c>
      <c r="F974" s="228">
        <v>2450</v>
      </c>
      <c r="G974" s="228">
        <v>2900</v>
      </c>
      <c r="H974" s="228">
        <v>3920</v>
      </c>
      <c r="I974" s="228">
        <v>4690</v>
      </c>
    </row>
    <row r="975" spans="2:9">
      <c r="B975" s="227">
        <v>92703</v>
      </c>
      <c r="C975" s="227" t="s">
        <v>318</v>
      </c>
      <c r="D975" s="227" t="s">
        <v>319</v>
      </c>
      <c r="E975" s="228">
        <v>1980</v>
      </c>
      <c r="F975" s="228">
        <v>2110</v>
      </c>
      <c r="G975" s="228">
        <v>2510</v>
      </c>
      <c r="H975" s="228">
        <v>3400</v>
      </c>
      <c r="I975" s="228">
        <v>4030</v>
      </c>
    </row>
    <row r="976" spans="2:9">
      <c r="B976" s="227">
        <v>92704</v>
      </c>
      <c r="C976" s="227" t="s">
        <v>318</v>
      </c>
      <c r="D976" s="227" t="s">
        <v>319</v>
      </c>
      <c r="E976" s="228">
        <v>1990</v>
      </c>
      <c r="F976" s="228">
        <v>2110</v>
      </c>
      <c r="G976" s="228">
        <v>2510</v>
      </c>
      <c r="H976" s="228">
        <v>3400</v>
      </c>
      <c r="I976" s="228">
        <v>4030</v>
      </c>
    </row>
    <row r="977" spans="2:9">
      <c r="B977" s="227">
        <v>92705</v>
      </c>
      <c r="C977" s="227" t="s">
        <v>318</v>
      </c>
      <c r="D977" s="227" t="s">
        <v>319</v>
      </c>
      <c r="E977" s="228">
        <v>2200</v>
      </c>
      <c r="F977" s="228">
        <v>2300</v>
      </c>
      <c r="G977" s="228">
        <v>2720</v>
      </c>
      <c r="H977" s="228">
        <v>3680</v>
      </c>
      <c r="I977" s="228">
        <v>4400</v>
      </c>
    </row>
    <row r="978" spans="2:9">
      <c r="B978" s="227">
        <v>92706</v>
      </c>
      <c r="C978" s="227" t="s">
        <v>318</v>
      </c>
      <c r="D978" s="227" t="s">
        <v>319</v>
      </c>
      <c r="E978" s="228">
        <v>1980</v>
      </c>
      <c r="F978" s="228">
        <v>2110</v>
      </c>
      <c r="G978" s="228">
        <v>2510</v>
      </c>
      <c r="H978" s="228">
        <v>3400</v>
      </c>
      <c r="I978" s="228">
        <v>4030</v>
      </c>
    </row>
    <row r="979" spans="2:9">
      <c r="B979" s="227">
        <v>92707</v>
      </c>
      <c r="C979" s="227" t="s">
        <v>318</v>
      </c>
      <c r="D979" s="227" t="s">
        <v>319</v>
      </c>
      <c r="E979" s="228">
        <v>2050</v>
      </c>
      <c r="F979" s="228">
        <v>2140</v>
      </c>
      <c r="G979" s="228">
        <v>2530</v>
      </c>
      <c r="H979" s="228">
        <v>3420</v>
      </c>
      <c r="I979" s="228">
        <v>4090</v>
      </c>
    </row>
    <row r="980" spans="2:9">
      <c r="B980" s="227">
        <v>92708</v>
      </c>
      <c r="C980" s="227" t="s">
        <v>318</v>
      </c>
      <c r="D980" s="227" t="s">
        <v>319</v>
      </c>
      <c r="E980" s="228">
        <v>2520</v>
      </c>
      <c r="F980" s="228">
        <v>2630</v>
      </c>
      <c r="G980" s="228">
        <v>3110</v>
      </c>
      <c r="H980" s="228">
        <v>4210</v>
      </c>
      <c r="I980" s="228">
        <v>5030</v>
      </c>
    </row>
    <row r="981" spans="2:9">
      <c r="B981" s="227">
        <v>92711</v>
      </c>
      <c r="C981" s="227" t="s">
        <v>318</v>
      </c>
      <c r="D981" s="227" t="s">
        <v>319</v>
      </c>
      <c r="E981" s="228">
        <v>2350</v>
      </c>
      <c r="F981" s="228">
        <v>2450</v>
      </c>
      <c r="G981" s="228">
        <v>2900</v>
      </c>
      <c r="H981" s="228">
        <v>3920</v>
      </c>
      <c r="I981" s="228">
        <v>4690</v>
      </c>
    </row>
    <row r="982" spans="2:9">
      <c r="B982" s="227">
        <v>92728</v>
      </c>
      <c r="C982" s="227" t="s">
        <v>318</v>
      </c>
      <c r="D982" s="227" t="s">
        <v>319</v>
      </c>
      <c r="E982" s="228">
        <v>2350</v>
      </c>
      <c r="F982" s="228">
        <v>2450</v>
      </c>
      <c r="G982" s="228">
        <v>2900</v>
      </c>
      <c r="H982" s="228">
        <v>3920</v>
      </c>
      <c r="I982" s="228">
        <v>4690</v>
      </c>
    </row>
    <row r="983" spans="2:9">
      <c r="B983" s="227">
        <v>92735</v>
      </c>
      <c r="C983" s="227" t="s">
        <v>318</v>
      </c>
      <c r="D983" s="227" t="s">
        <v>319</v>
      </c>
      <c r="E983" s="228">
        <v>2350</v>
      </c>
      <c r="F983" s="228">
        <v>2450</v>
      </c>
      <c r="G983" s="228">
        <v>2900</v>
      </c>
      <c r="H983" s="228">
        <v>3920</v>
      </c>
      <c r="I983" s="228">
        <v>4690</v>
      </c>
    </row>
    <row r="984" spans="2:9">
      <c r="B984" s="227">
        <v>92780</v>
      </c>
      <c r="C984" s="227" t="s">
        <v>318</v>
      </c>
      <c r="D984" s="227" t="s">
        <v>319</v>
      </c>
      <c r="E984" s="228">
        <v>2170</v>
      </c>
      <c r="F984" s="228">
        <v>2270</v>
      </c>
      <c r="G984" s="228">
        <v>2680</v>
      </c>
      <c r="H984" s="228">
        <v>3630</v>
      </c>
      <c r="I984" s="228">
        <v>4330</v>
      </c>
    </row>
    <row r="985" spans="2:9">
      <c r="B985" s="227">
        <v>92781</v>
      </c>
      <c r="C985" s="227" t="s">
        <v>318</v>
      </c>
      <c r="D985" s="227" t="s">
        <v>319</v>
      </c>
      <c r="E985" s="228">
        <v>2350</v>
      </c>
      <c r="F985" s="228">
        <v>2450</v>
      </c>
      <c r="G985" s="228">
        <v>2900</v>
      </c>
      <c r="H985" s="228">
        <v>3920</v>
      </c>
      <c r="I985" s="228">
        <v>4690</v>
      </c>
    </row>
    <row r="986" spans="2:9">
      <c r="B986" s="227">
        <v>92782</v>
      </c>
      <c r="C986" s="227" t="s">
        <v>318</v>
      </c>
      <c r="D986" s="227" t="s">
        <v>319</v>
      </c>
      <c r="E986" s="228">
        <v>2810</v>
      </c>
      <c r="F986" s="228">
        <v>2930</v>
      </c>
      <c r="G986" s="228">
        <v>3470</v>
      </c>
      <c r="H986" s="228">
        <v>4690</v>
      </c>
      <c r="I986" s="228">
        <v>5610</v>
      </c>
    </row>
    <row r="987" spans="2:9">
      <c r="B987" s="227">
        <v>92799</v>
      </c>
      <c r="C987" s="227" t="s">
        <v>318</v>
      </c>
      <c r="D987" s="227" t="s">
        <v>319</v>
      </c>
      <c r="E987" s="228">
        <v>2350</v>
      </c>
      <c r="F987" s="228">
        <v>2450</v>
      </c>
      <c r="G987" s="228">
        <v>2900</v>
      </c>
      <c r="H987" s="228">
        <v>3920</v>
      </c>
      <c r="I987" s="228">
        <v>4690</v>
      </c>
    </row>
    <row r="988" spans="2:9">
      <c r="B988" s="227">
        <v>92801</v>
      </c>
      <c r="C988" s="227" t="s">
        <v>318</v>
      </c>
      <c r="D988" s="227" t="s">
        <v>319</v>
      </c>
      <c r="E988" s="228">
        <v>2030</v>
      </c>
      <c r="F988" s="228">
        <v>2110</v>
      </c>
      <c r="G988" s="228">
        <v>2510</v>
      </c>
      <c r="H988" s="228">
        <v>3400</v>
      </c>
      <c r="I988" s="228">
        <v>4040</v>
      </c>
    </row>
    <row r="989" spans="2:9">
      <c r="B989" s="227">
        <v>92802</v>
      </c>
      <c r="C989" s="227" t="s">
        <v>318</v>
      </c>
      <c r="D989" s="227" t="s">
        <v>319</v>
      </c>
      <c r="E989" s="228">
        <v>2020</v>
      </c>
      <c r="F989" s="228">
        <v>2110</v>
      </c>
      <c r="G989" s="228">
        <v>2510</v>
      </c>
      <c r="H989" s="228">
        <v>3400</v>
      </c>
      <c r="I989" s="228">
        <v>4030</v>
      </c>
    </row>
    <row r="990" spans="2:9">
      <c r="B990" s="227">
        <v>92803</v>
      </c>
      <c r="C990" s="227" t="s">
        <v>318</v>
      </c>
      <c r="D990" s="227" t="s">
        <v>319</v>
      </c>
      <c r="E990" s="228">
        <v>2350</v>
      </c>
      <c r="F990" s="228">
        <v>2450</v>
      </c>
      <c r="G990" s="228">
        <v>2900</v>
      </c>
      <c r="H990" s="228">
        <v>3920</v>
      </c>
      <c r="I990" s="228">
        <v>4690</v>
      </c>
    </row>
    <row r="991" spans="2:9">
      <c r="B991" s="227">
        <v>92804</v>
      </c>
      <c r="C991" s="227" t="s">
        <v>318</v>
      </c>
      <c r="D991" s="227" t="s">
        <v>319</v>
      </c>
      <c r="E991" s="228">
        <v>2040</v>
      </c>
      <c r="F991" s="228">
        <v>2130</v>
      </c>
      <c r="G991" s="228">
        <v>2520</v>
      </c>
      <c r="H991" s="228">
        <v>3410</v>
      </c>
      <c r="I991" s="228">
        <v>4070</v>
      </c>
    </row>
    <row r="992" spans="2:9">
      <c r="B992" s="227">
        <v>92805</v>
      </c>
      <c r="C992" s="227" t="s">
        <v>318</v>
      </c>
      <c r="D992" s="227" t="s">
        <v>319</v>
      </c>
      <c r="E992" s="228">
        <v>2030</v>
      </c>
      <c r="F992" s="228">
        <v>2110</v>
      </c>
      <c r="G992" s="228">
        <v>2510</v>
      </c>
      <c r="H992" s="228">
        <v>3400</v>
      </c>
      <c r="I992" s="228">
        <v>4040</v>
      </c>
    </row>
    <row r="993" spans="2:9">
      <c r="B993" s="227">
        <v>92806</v>
      </c>
      <c r="C993" s="227" t="s">
        <v>318</v>
      </c>
      <c r="D993" s="227" t="s">
        <v>319</v>
      </c>
      <c r="E993" s="228">
        <v>2290</v>
      </c>
      <c r="F993" s="228">
        <v>2390</v>
      </c>
      <c r="G993" s="228">
        <v>2830</v>
      </c>
      <c r="H993" s="228">
        <v>3830</v>
      </c>
      <c r="I993" s="228">
        <v>4580</v>
      </c>
    </row>
    <row r="994" spans="2:9">
      <c r="B994" s="227">
        <v>92807</v>
      </c>
      <c r="C994" s="227" t="s">
        <v>318</v>
      </c>
      <c r="D994" s="227" t="s">
        <v>319</v>
      </c>
      <c r="E994" s="228">
        <v>2740</v>
      </c>
      <c r="F994" s="228">
        <v>2860</v>
      </c>
      <c r="G994" s="228">
        <v>3380</v>
      </c>
      <c r="H994" s="228">
        <v>4570</v>
      </c>
      <c r="I994" s="228">
        <v>5460</v>
      </c>
    </row>
    <row r="995" spans="2:9">
      <c r="B995" s="227">
        <v>92808</v>
      </c>
      <c r="C995" s="227" t="s">
        <v>318</v>
      </c>
      <c r="D995" s="227" t="s">
        <v>319</v>
      </c>
      <c r="E995" s="228">
        <v>2810</v>
      </c>
      <c r="F995" s="228">
        <v>2930</v>
      </c>
      <c r="G995" s="228">
        <v>3470</v>
      </c>
      <c r="H995" s="228">
        <v>4690</v>
      </c>
      <c r="I995" s="228">
        <v>5610</v>
      </c>
    </row>
    <row r="996" spans="2:9">
      <c r="B996" s="227">
        <v>92809</v>
      </c>
      <c r="C996" s="227" t="s">
        <v>318</v>
      </c>
      <c r="D996" s="227" t="s">
        <v>319</v>
      </c>
      <c r="E996" s="228">
        <v>2350</v>
      </c>
      <c r="F996" s="228">
        <v>2450</v>
      </c>
      <c r="G996" s="228">
        <v>2900</v>
      </c>
      <c r="H996" s="228">
        <v>3920</v>
      </c>
      <c r="I996" s="228">
        <v>4690</v>
      </c>
    </row>
    <row r="997" spans="2:9">
      <c r="B997" s="227">
        <v>92811</v>
      </c>
      <c r="C997" s="227" t="s">
        <v>318</v>
      </c>
      <c r="D997" s="227" t="s">
        <v>319</v>
      </c>
      <c r="E997" s="228">
        <v>2350</v>
      </c>
      <c r="F997" s="228">
        <v>2450</v>
      </c>
      <c r="G997" s="228">
        <v>2900</v>
      </c>
      <c r="H997" s="228">
        <v>3920</v>
      </c>
      <c r="I997" s="228">
        <v>4690</v>
      </c>
    </row>
    <row r="998" spans="2:9">
      <c r="B998" s="227">
        <v>92812</v>
      </c>
      <c r="C998" s="227" t="s">
        <v>318</v>
      </c>
      <c r="D998" s="227" t="s">
        <v>319</v>
      </c>
      <c r="E998" s="228">
        <v>2350</v>
      </c>
      <c r="F998" s="228">
        <v>2450</v>
      </c>
      <c r="G998" s="228">
        <v>2900</v>
      </c>
      <c r="H998" s="228">
        <v>3920</v>
      </c>
      <c r="I998" s="228">
        <v>4690</v>
      </c>
    </row>
    <row r="999" spans="2:9">
      <c r="B999" s="227">
        <v>92814</v>
      </c>
      <c r="C999" s="227" t="s">
        <v>318</v>
      </c>
      <c r="D999" s="227" t="s">
        <v>319</v>
      </c>
      <c r="E999" s="228">
        <v>2350</v>
      </c>
      <c r="F999" s="228">
        <v>2450</v>
      </c>
      <c r="G999" s="228">
        <v>2900</v>
      </c>
      <c r="H999" s="228">
        <v>3920</v>
      </c>
      <c r="I999" s="228">
        <v>4690</v>
      </c>
    </row>
    <row r="1000" spans="2:9">
      <c r="B1000" s="227">
        <v>92815</v>
      </c>
      <c r="C1000" s="227" t="s">
        <v>318</v>
      </c>
      <c r="D1000" s="227" t="s">
        <v>319</v>
      </c>
      <c r="E1000" s="228">
        <v>2350</v>
      </c>
      <c r="F1000" s="228">
        <v>2450</v>
      </c>
      <c r="G1000" s="228">
        <v>2900</v>
      </c>
      <c r="H1000" s="228">
        <v>3920</v>
      </c>
      <c r="I1000" s="228">
        <v>4690</v>
      </c>
    </row>
    <row r="1001" spans="2:9">
      <c r="B1001" s="227">
        <v>92816</v>
      </c>
      <c r="C1001" s="227" t="s">
        <v>318</v>
      </c>
      <c r="D1001" s="227" t="s">
        <v>319</v>
      </c>
      <c r="E1001" s="228">
        <v>2350</v>
      </c>
      <c r="F1001" s="228">
        <v>2450</v>
      </c>
      <c r="G1001" s="228">
        <v>2900</v>
      </c>
      <c r="H1001" s="228">
        <v>3920</v>
      </c>
      <c r="I1001" s="228">
        <v>4690</v>
      </c>
    </row>
    <row r="1002" spans="2:9">
      <c r="B1002" s="227">
        <v>92817</v>
      </c>
      <c r="C1002" s="227" t="s">
        <v>318</v>
      </c>
      <c r="D1002" s="227" t="s">
        <v>319</v>
      </c>
      <c r="E1002" s="228">
        <v>2350</v>
      </c>
      <c r="F1002" s="228">
        <v>2450</v>
      </c>
      <c r="G1002" s="228">
        <v>2900</v>
      </c>
      <c r="H1002" s="228">
        <v>3920</v>
      </c>
      <c r="I1002" s="228">
        <v>4690</v>
      </c>
    </row>
    <row r="1003" spans="2:9">
      <c r="B1003" s="227">
        <v>92821</v>
      </c>
      <c r="C1003" s="227" t="s">
        <v>318</v>
      </c>
      <c r="D1003" s="227" t="s">
        <v>319</v>
      </c>
      <c r="E1003" s="228">
        <v>2440</v>
      </c>
      <c r="F1003" s="228">
        <v>2540</v>
      </c>
      <c r="G1003" s="228">
        <v>3010</v>
      </c>
      <c r="H1003" s="228">
        <v>4070</v>
      </c>
      <c r="I1003" s="228">
        <v>4870</v>
      </c>
    </row>
    <row r="1004" spans="2:9">
      <c r="B1004" s="227">
        <v>92822</v>
      </c>
      <c r="C1004" s="227" t="s">
        <v>318</v>
      </c>
      <c r="D1004" s="227" t="s">
        <v>319</v>
      </c>
      <c r="E1004" s="228">
        <v>2350</v>
      </c>
      <c r="F1004" s="228">
        <v>2450</v>
      </c>
      <c r="G1004" s="228">
        <v>2900</v>
      </c>
      <c r="H1004" s="228">
        <v>3920</v>
      </c>
      <c r="I1004" s="228">
        <v>4690</v>
      </c>
    </row>
    <row r="1005" spans="2:9">
      <c r="B1005" s="227">
        <v>92823</v>
      </c>
      <c r="C1005" s="227" t="s">
        <v>318</v>
      </c>
      <c r="D1005" s="227" t="s">
        <v>319</v>
      </c>
      <c r="E1005" s="228">
        <v>3330</v>
      </c>
      <c r="F1005" s="228">
        <v>3470</v>
      </c>
      <c r="G1005" s="228">
        <v>4110</v>
      </c>
      <c r="H1005" s="228">
        <v>5560</v>
      </c>
      <c r="I1005" s="228">
        <v>6640</v>
      </c>
    </row>
    <row r="1006" spans="2:9">
      <c r="B1006" s="227">
        <v>92825</v>
      </c>
      <c r="C1006" s="227" t="s">
        <v>318</v>
      </c>
      <c r="D1006" s="227" t="s">
        <v>319</v>
      </c>
      <c r="E1006" s="228">
        <v>2350</v>
      </c>
      <c r="F1006" s="228">
        <v>2450</v>
      </c>
      <c r="G1006" s="228">
        <v>2900</v>
      </c>
      <c r="H1006" s="228">
        <v>3920</v>
      </c>
      <c r="I1006" s="228">
        <v>4690</v>
      </c>
    </row>
    <row r="1007" spans="2:9">
      <c r="B1007" s="227">
        <v>92831</v>
      </c>
      <c r="C1007" s="227" t="s">
        <v>318</v>
      </c>
      <c r="D1007" s="227" t="s">
        <v>319</v>
      </c>
      <c r="E1007" s="228">
        <v>2180</v>
      </c>
      <c r="F1007" s="228">
        <v>2270</v>
      </c>
      <c r="G1007" s="228">
        <v>2690</v>
      </c>
      <c r="H1007" s="228">
        <v>3640</v>
      </c>
      <c r="I1007" s="228">
        <v>4350</v>
      </c>
    </row>
    <row r="1008" spans="2:9">
      <c r="B1008" s="227">
        <v>92832</v>
      </c>
      <c r="C1008" s="227" t="s">
        <v>318</v>
      </c>
      <c r="D1008" s="227" t="s">
        <v>319</v>
      </c>
      <c r="E1008" s="228">
        <v>2040</v>
      </c>
      <c r="F1008" s="228">
        <v>2130</v>
      </c>
      <c r="G1008" s="228">
        <v>2520</v>
      </c>
      <c r="H1008" s="228">
        <v>3410</v>
      </c>
      <c r="I1008" s="228">
        <v>4070</v>
      </c>
    </row>
    <row r="1009" spans="2:9">
      <c r="B1009" s="227">
        <v>92833</v>
      </c>
      <c r="C1009" s="227" t="s">
        <v>318</v>
      </c>
      <c r="D1009" s="227" t="s">
        <v>319</v>
      </c>
      <c r="E1009" s="228">
        <v>1980</v>
      </c>
      <c r="F1009" s="228">
        <v>2110</v>
      </c>
      <c r="G1009" s="228">
        <v>2510</v>
      </c>
      <c r="H1009" s="228">
        <v>3400</v>
      </c>
      <c r="I1009" s="228">
        <v>4030</v>
      </c>
    </row>
    <row r="1010" spans="2:9">
      <c r="B1010" s="227">
        <v>92834</v>
      </c>
      <c r="C1010" s="227" t="s">
        <v>318</v>
      </c>
      <c r="D1010" s="227" t="s">
        <v>319</v>
      </c>
      <c r="E1010" s="228">
        <v>2350</v>
      </c>
      <c r="F1010" s="228">
        <v>2450</v>
      </c>
      <c r="G1010" s="228">
        <v>2900</v>
      </c>
      <c r="H1010" s="228">
        <v>3920</v>
      </c>
      <c r="I1010" s="228">
        <v>4690</v>
      </c>
    </row>
    <row r="1011" spans="2:9">
      <c r="B1011" s="227">
        <v>92835</v>
      </c>
      <c r="C1011" s="227" t="s">
        <v>318</v>
      </c>
      <c r="D1011" s="227" t="s">
        <v>319</v>
      </c>
      <c r="E1011" s="228">
        <v>2300</v>
      </c>
      <c r="F1011" s="228">
        <v>2400</v>
      </c>
      <c r="G1011" s="228">
        <v>2840</v>
      </c>
      <c r="H1011" s="228">
        <v>3840</v>
      </c>
      <c r="I1011" s="228">
        <v>4590</v>
      </c>
    </row>
    <row r="1012" spans="2:9">
      <c r="B1012" s="227">
        <v>92836</v>
      </c>
      <c r="C1012" s="227" t="s">
        <v>318</v>
      </c>
      <c r="D1012" s="227" t="s">
        <v>319</v>
      </c>
      <c r="E1012" s="228">
        <v>2350</v>
      </c>
      <c r="F1012" s="228">
        <v>2450</v>
      </c>
      <c r="G1012" s="228">
        <v>2900</v>
      </c>
      <c r="H1012" s="228">
        <v>3920</v>
      </c>
      <c r="I1012" s="228">
        <v>4690</v>
      </c>
    </row>
    <row r="1013" spans="2:9">
      <c r="B1013" s="227">
        <v>92837</v>
      </c>
      <c r="C1013" s="227" t="s">
        <v>318</v>
      </c>
      <c r="D1013" s="227" t="s">
        <v>319</v>
      </c>
      <c r="E1013" s="228">
        <v>2350</v>
      </c>
      <c r="F1013" s="228">
        <v>2450</v>
      </c>
      <c r="G1013" s="228">
        <v>2900</v>
      </c>
      <c r="H1013" s="228">
        <v>3920</v>
      </c>
      <c r="I1013" s="228">
        <v>4690</v>
      </c>
    </row>
    <row r="1014" spans="2:9">
      <c r="B1014" s="227">
        <v>92838</v>
      </c>
      <c r="C1014" s="227" t="s">
        <v>318</v>
      </c>
      <c r="D1014" s="227" t="s">
        <v>319</v>
      </c>
      <c r="E1014" s="228">
        <v>2350</v>
      </c>
      <c r="F1014" s="228">
        <v>2450</v>
      </c>
      <c r="G1014" s="228">
        <v>2900</v>
      </c>
      <c r="H1014" s="228">
        <v>3920</v>
      </c>
      <c r="I1014" s="228">
        <v>4690</v>
      </c>
    </row>
    <row r="1015" spans="2:9">
      <c r="B1015" s="227">
        <v>92840</v>
      </c>
      <c r="C1015" s="227" t="s">
        <v>318</v>
      </c>
      <c r="D1015" s="227" t="s">
        <v>319</v>
      </c>
      <c r="E1015" s="228">
        <v>1990</v>
      </c>
      <c r="F1015" s="228">
        <v>2110</v>
      </c>
      <c r="G1015" s="228">
        <v>2510</v>
      </c>
      <c r="H1015" s="228">
        <v>3400</v>
      </c>
      <c r="I1015" s="228">
        <v>4030</v>
      </c>
    </row>
    <row r="1016" spans="2:9">
      <c r="B1016" s="227">
        <v>92841</v>
      </c>
      <c r="C1016" s="227" t="s">
        <v>318</v>
      </c>
      <c r="D1016" s="227" t="s">
        <v>319</v>
      </c>
      <c r="E1016" s="228">
        <v>1980</v>
      </c>
      <c r="F1016" s="228">
        <v>2110</v>
      </c>
      <c r="G1016" s="228">
        <v>2510</v>
      </c>
      <c r="H1016" s="228">
        <v>3400</v>
      </c>
      <c r="I1016" s="228">
        <v>4030</v>
      </c>
    </row>
    <row r="1017" spans="2:9">
      <c r="B1017" s="227">
        <v>92842</v>
      </c>
      <c r="C1017" s="227" t="s">
        <v>318</v>
      </c>
      <c r="D1017" s="227" t="s">
        <v>319</v>
      </c>
      <c r="E1017" s="228">
        <v>2350</v>
      </c>
      <c r="F1017" s="228">
        <v>2450</v>
      </c>
      <c r="G1017" s="228">
        <v>2900</v>
      </c>
      <c r="H1017" s="228">
        <v>3920</v>
      </c>
      <c r="I1017" s="228">
        <v>4690</v>
      </c>
    </row>
    <row r="1018" spans="2:9">
      <c r="B1018" s="227">
        <v>92843</v>
      </c>
      <c r="C1018" s="227" t="s">
        <v>318</v>
      </c>
      <c r="D1018" s="227" t="s">
        <v>319</v>
      </c>
      <c r="E1018" s="228">
        <v>1980</v>
      </c>
      <c r="F1018" s="228">
        <v>2110</v>
      </c>
      <c r="G1018" s="228">
        <v>2510</v>
      </c>
      <c r="H1018" s="228">
        <v>3400</v>
      </c>
      <c r="I1018" s="228">
        <v>4030</v>
      </c>
    </row>
    <row r="1019" spans="2:9">
      <c r="B1019" s="227">
        <v>92844</v>
      </c>
      <c r="C1019" s="227" t="s">
        <v>318</v>
      </c>
      <c r="D1019" s="227" t="s">
        <v>319</v>
      </c>
      <c r="E1019" s="228">
        <v>2120</v>
      </c>
      <c r="F1019" s="228">
        <v>2220</v>
      </c>
      <c r="G1019" s="228">
        <v>2620</v>
      </c>
      <c r="H1019" s="228">
        <v>3540</v>
      </c>
      <c r="I1019" s="228">
        <v>4240</v>
      </c>
    </row>
    <row r="1020" spans="2:9">
      <c r="B1020" s="227">
        <v>92845</v>
      </c>
      <c r="C1020" s="227" t="s">
        <v>318</v>
      </c>
      <c r="D1020" s="227" t="s">
        <v>319</v>
      </c>
      <c r="E1020" s="228">
        <v>2840</v>
      </c>
      <c r="F1020" s="228">
        <v>2970</v>
      </c>
      <c r="G1020" s="228">
        <v>3510</v>
      </c>
      <c r="H1020" s="228">
        <v>4750</v>
      </c>
      <c r="I1020" s="228">
        <v>5670</v>
      </c>
    </row>
    <row r="1021" spans="2:9">
      <c r="B1021" s="227">
        <v>92846</v>
      </c>
      <c r="C1021" s="227" t="s">
        <v>318</v>
      </c>
      <c r="D1021" s="227" t="s">
        <v>319</v>
      </c>
      <c r="E1021" s="228">
        <v>2350</v>
      </c>
      <c r="F1021" s="228">
        <v>2450</v>
      </c>
      <c r="G1021" s="228">
        <v>2900</v>
      </c>
      <c r="H1021" s="228">
        <v>3920</v>
      </c>
      <c r="I1021" s="228">
        <v>4690</v>
      </c>
    </row>
    <row r="1022" spans="2:9">
      <c r="B1022" s="227">
        <v>92856</v>
      </c>
      <c r="C1022" s="227" t="s">
        <v>318</v>
      </c>
      <c r="D1022" s="227" t="s">
        <v>319</v>
      </c>
      <c r="E1022" s="228">
        <v>2350</v>
      </c>
      <c r="F1022" s="228">
        <v>2450</v>
      </c>
      <c r="G1022" s="228">
        <v>2900</v>
      </c>
      <c r="H1022" s="228">
        <v>3920</v>
      </c>
      <c r="I1022" s="228">
        <v>4690</v>
      </c>
    </row>
    <row r="1023" spans="2:9">
      <c r="B1023" s="227">
        <v>92857</v>
      </c>
      <c r="C1023" s="227" t="s">
        <v>318</v>
      </c>
      <c r="D1023" s="227" t="s">
        <v>319</v>
      </c>
      <c r="E1023" s="228">
        <v>2350</v>
      </c>
      <c r="F1023" s="228">
        <v>2450</v>
      </c>
      <c r="G1023" s="228">
        <v>2900</v>
      </c>
      <c r="H1023" s="228">
        <v>3920</v>
      </c>
      <c r="I1023" s="228">
        <v>4690</v>
      </c>
    </row>
    <row r="1024" spans="2:9">
      <c r="B1024" s="227">
        <v>92859</v>
      </c>
      <c r="C1024" s="227" t="s">
        <v>318</v>
      </c>
      <c r="D1024" s="227" t="s">
        <v>319</v>
      </c>
      <c r="E1024" s="228">
        <v>2350</v>
      </c>
      <c r="F1024" s="228">
        <v>2450</v>
      </c>
      <c r="G1024" s="228">
        <v>2900</v>
      </c>
      <c r="H1024" s="228">
        <v>3920</v>
      </c>
      <c r="I1024" s="228">
        <v>4690</v>
      </c>
    </row>
    <row r="1025" spans="2:9">
      <c r="B1025" s="227">
        <v>92860</v>
      </c>
      <c r="C1025" s="227" t="s">
        <v>320</v>
      </c>
      <c r="D1025" s="227" t="s">
        <v>321</v>
      </c>
      <c r="E1025" s="228">
        <v>2160</v>
      </c>
      <c r="F1025" s="228">
        <v>2260</v>
      </c>
      <c r="G1025" s="228">
        <v>2810</v>
      </c>
      <c r="H1025" s="228">
        <v>3750</v>
      </c>
      <c r="I1025" s="228">
        <v>4560</v>
      </c>
    </row>
    <row r="1026" spans="2:9">
      <c r="B1026" s="227">
        <v>92861</v>
      </c>
      <c r="C1026" s="227" t="s">
        <v>318</v>
      </c>
      <c r="D1026" s="227" t="s">
        <v>319</v>
      </c>
      <c r="E1026" s="228">
        <v>2110</v>
      </c>
      <c r="F1026" s="228">
        <v>2200</v>
      </c>
      <c r="G1026" s="228">
        <v>2600</v>
      </c>
      <c r="H1026" s="228">
        <v>3520</v>
      </c>
      <c r="I1026" s="228">
        <v>4200</v>
      </c>
    </row>
    <row r="1027" spans="2:9">
      <c r="B1027" s="227">
        <v>92862</v>
      </c>
      <c r="C1027" s="227" t="s">
        <v>318</v>
      </c>
      <c r="D1027" s="227" t="s">
        <v>319</v>
      </c>
      <c r="E1027" s="228">
        <v>2350</v>
      </c>
      <c r="F1027" s="228">
        <v>2450</v>
      </c>
      <c r="G1027" s="228">
        <v>2900</v>
      </c>
      <c r="H1027" s="228">
        <v>3920</v>
      </c>
      <c r="I1027" s="228">
        <v>4690</v>
      </c>
    </row>
    <row r="1028" spans="2:9">
      <c r="B1028" s="227">
        <v>92863</v>
      </c>
      <c r="C1028" s="227" t="s">
        <v>318</v>
      </c>
      <c r="D1028" s="227" t="s">
        <v>319</v>
      </c>
      <c r="E1028" s="228">
        <v>2350</v>
      </c>
      <c r="F1028" s="228">
        <v>2450</v>
      </c>
      <c r="G1028" s="228">
        <v>2900</v>
      </c>
      <c r="H1028" s="228">
        <v>3920</v>
      </c>
      <c r="I1028" s="228">
        <v>4690</v>
      </c>
    </row>
    <row r="1029" spans="2:9">
      <c r="B1029" s="227">
        <v>92864</v>
      </c>
      <c r="C1029" s="227" t="s">
        <v>318</v>
      </c>
      <c r="D1029" s="227" t="s">
        <v>319</v>
      </c>
      <c r="E1029" s="228">
        <v>2350</v>
      </c>
      <c r="F1029" s="228">
        <v>2450</v>
      </c>
      <c r="G1029" s="228">
        <v>2900</v>
      </c>
      <c r="H1029" s="228">
        <v>3920</v>
      </c>
      <c r="I1029" s="228">
        <v>4690</v>
      </c>
    </row>
    <row r="1030" spans="2:9">
      <c r="B1030" s="227">
        <v>92865</v>
      </c>
      <c r="C1030" s="227" t="s">
        <v>318</v>
      </c>
      <c r="D1030" s="227" t="s">
        <v>319</v>
      </c>
      <c r="E1030" s="228">
        <v>2400</v>
      </c>
      <c r="F1030" s="228">
        <v>2500</v>
      </c>
      <c r="G1030" s="228">
        <v>2960</v>
      </c>
      <c r="H1030" s="228">
        <v>4000</v>
      </c>
      <c r="I1030" s="228">
        <v>4790</v>
      </c>
    </row>
    <row r="1031" spans="2:9">
      <c r="B1031" s="227">
        <v>92866</v>
      </c>
      <c r="C1031" s="227" t="s">
        <v>318</v>
      </c>
      <c r="D1031" s="227" t="s">
        <v>319</v>
      </c>
      <c r="E1031" s="228">
        <v>1980</v>
      </c>
      <c r="F1031" s="228">
        <v>2110</v>
      </c>
      <c r="G1031" s="228">
        <v>2510</v>
      </c>
      <c r="H1031" s="228">
        <v>3400</v>
      </c>
      <c r="I1031" s="228">
        <v>4030</v>
      </c>
    </row>
    <row r="1032" spans="2:9">
      <c r="B1032" s="227">
        <v>92867</v>
      </c>
      <c r="C1032" s="227" t="s">
        <v>318</v>
      </c>
      <c r="D1032" s="227" t="s">
        <v>319</v>
      </c>
      <c r="E1032" s="228">
        <v>2070</v>
      </c>
      <c r="F1032" s="228">
        <v>2160</v>
      </c>
      <c r="G1032" s="228">
        <v>2550</v>
      </c>
      <c r="H1032" s="228">
        <v>3450</v>
      </c>
      <c r="I1032" s="228">
        <v>4120</v>
      </c>
    </row>
    <row r="1033" spans="2:9">
      <c r="B1033" s="227">
        <v>92868</v>
      </c>
      <c r="C1033" s="227" t="s">
        <v>318</v>
      </c>
      <c r="D1033" s="227" t="s">
        <v>319</v>
      </c>
      <c r="E1033" s="228">
        <v>2360</v>
      </c>
      <c r="F1033" s="228">
        <v>2460</v>
      </c>
      <c r="G1033" s="228">
        <v>2910</v>
      </c>
      <c r="H1033" s="228">
        <v>3940</v>
      </c>
      <c r="I1033" s="228">
        <v>4700</v>
      </c>
    </row>
    <row r="1034" spans="2:9">
      <c r="B1034" s="227">
        <v>92869</v>
      </c>
      <c r="C1034" s="227" t="s">
        <v>318</v>
      </c>
      <c r="D1034" s="227" t="s">
        <v>319</v>
      </c>
      <c r="E1034" s="228">
        <v>2330</v>
      </c>
      <c r="F1034" s="228">
        <v>2430</v>
      </c>
      <c r="G1034" s="228">
        <v>2870</v>
      </c>
      <c r="H1034" s="228">
        <v>3880</v>
      </c>
      <c r="I1034" s="228">
        <v>4640</v>
      </c>
    </row>
    <row r="1035" spans="2:9">
      <c r="B1035" s="227">
        <v>92870</v>
      </c>
      <c r="C1035" s="227" t="s">
        <v>318</v>
      </c>
      <c r="D1035" s="227" t="s">
        <v>319</v>
      </c>
      <c r="E1035" s="228">
        <v>2120</v>
      </c>
      <c r="F1035" s="228">
        <v>2220</v>
      </c>
      <c r="G1035" s="228">
        <v>2620</v>
      </c>
      <c r="H1035" s="228">
        <v>3540</v>
      </c>
      <c r="I1035" s="228">
        <v>4240</v>
      </c>
    </row>
    <row r="1036" spans="2:9">
      <c r="B1036" s="227">
        <v>92871</v>
      </c>
      <c r="C1036" s="227" t="s">
        <v>318</v>
      </c>
      <c r="D1036" s="227" t="s">
        <v>319</v>
      </c>
      <c r="E1036" s="228">
        <v>2350</v>
      </c>
      <c r="F1036" s="228">
        <v>2450</v>
      </c>
      <c r="G1036" s="228">
        <v>2900</v>
      </c>
      <c r="H1036" s="228">
        <v>3920</v>
      </c>
      <c r="I1036" s="228">
        <v>4690</v>
      </c>
    </row>
    <row r="1037" spans="2:9">
      <c r="B1037" s="227">
        <v>92877</v>
      </c>
      <c r="C1037" s="227" t="s">
        <v>320</v>
      </c>
      <c r="D1037" s="227" t="s">
        <v>321</v>
      </c>
      <c r="E1037" s="228">
        <v>1850</v>
      </c>
      <c r="F1037" s="228">
        <v>1930</v>
      </c>
      <c r="G1037" s="228">
        <v>2400</v>
      </c>
      <c r="H1037" s="228">
        <v>3200</v>
      </c>
      <c r="I1037" s="228">
        <v>3900</v>
      </c>
    </row>
    <row r="1038" spans="2:9">
      <c r="B1038" s="227">
        <v>92878</v>
      </c>
      <c r="C1038" s="227" t="s">
        <v>320</v>
      </c>
      <c r="D1038" s="227" t="s">
        <v>321</v>
      </c>
      <c r="E1038" s="228">
        <v>1850</v>
      </c>
      <c r="F1038" s="228">
        <v>1930</v>
      </c>
      <c r="G1038" s="228">
        <v>2400</v>
      </c>
      <c r="H1038" s="228">
        <v>3200</v>
      </c>
      <c r="I1038" s="228">
        <v>3900</v>
      </c>
    </row>
    <row r="1039" spans="2:9">
      <c r="B1039" s="227">
        <v>92879</v>
      </c>
      <c r="C1039" s="227" t="s">
        <v>320</v>
      </c>
      <c r="D1039" s="227" t="s">
        <v>321</v>
      </c>
      <c r="E1039" s="228">
        <v>2250</v>
      </c>
      <c r="F1039" s="228">
        <v>2350</v>
      </c>
      <c r="G1039" s="228">
        <v>2920</v>
      </c>
      <c r="H1039" s="228">
        <v>3900</v>
      </c>
      <c r="I1039" s="228">
        <v>4740</v>
      </c>
    </row>
    <row r="1040" spans="2:9">
      <c r="B1040" s="227">
        <v>92880</v>
      </c>
      <c r="C1040" s="227" t="s">
        <v>320</v>
      </c>
      <c r="D1040" s="227" t="s">
        <v>321</v>
      </c>
      <c r="E1040" s="228">
        <v>2660</v>
      </c>
      <c r="F1040" s="228">
        <v>2780</v>
      </c>
      <c r="G1040" s="228">
        <v>3460</v>
      </c>
      <c r="H1040" s="228">
        <v>4620</v>
      </c>
      <c r="I1040" s="228">
        <v>5620</v>
      </c>
    </row>
    <row r="1041" spans="2:9">
      <c r="B1041" s="227">
        <v>92881</v>
      </c>
      <c r="C1041" s="227" t="s">
        <v>320</v>
      </c>
      <c r="D1041" s="227" t="s">
        <v>321</v>
      </c>
      <c r="E1041" s="228">
        <v>2190</v>
      </c>
      <c r="F1041" s="228">
        <v>2280</v>
      </c>
      <c r="G1041" s="228">
        <v>2840</v>
      </c>
      <c r="H1041" s="228">
        <v>3790</v>
      </c>
      <c r="I1041" s="228">
        <v>4610</v>
      </c>
    </row>
    <row r="1042" spans="2:9">
      <c r="B1042" s="227">
        <v>92882</v>
      </c>
      <c r="C1042" s="227" t="s">
        <v>320</v>
      </c>
      <c r="D1042" s="227" t="s">
        <v>321</v>
      </c>
      <c r="E1042" s="228">
        <v>2130</v>
      </c>
      <c r="F1042" s="228">
        <v>2220</v>
      </c>
      <c r="G1042" s="228">
        <v>2760</v>
      </c>
      <c r="H1042" s="228">
        <v>3690</v>
      </c>
      <c r="I1042" s="228">
        <v>4480</v>
      </c>
    </row>
    <row r="1043" spans="2:9">
      <c r="B1043" s="227">
        <v>92883</v>
      </c>
      <c r="C1043" s="227" t="s">
        <v>320</v>
      </c>
      <c r="D1043" s="227" t="s">
        <v>321</v>
      </c>
      <c r="E1043" s="228">
        <v>2660</v>
      </c>
      <c r="F1043" s="228">
        <v>2780</v>
      </c>
      <c r="G1043" s="228">
        <v>3460</v>
      </c>
      <c r="H1043" s="228">
        <v>4620</v>
      </c>
      <c r="I1043" s="228">
        <v>5620</v>
      </c>
    </row>
    <row r="1044" spans="2:9">
      <c r="B1044" s="227">
        <v>92885</v>
      </c>
      <c r="C1044" s="227" t="s">
        <v>318</v>
      </c>
      <c r="D1044" s="227" t="s">
        <v>319</v>
      </c>
      <c r="E1044" s="228">
        <v>2350</v>
      </c>
      <c r="F1044" s="228">
        <v>2450</v>
      </c>
      <c r="G1044" s="228">
        <v>2900</v>
      </c>
      <c r="H1044" s="228">
        <v>3920</v>
      </c>
      <c r="I1044" s="228">
        <v>4690</v>
      </c>
    </row>
    <row r="1045" spans="2:9">
      <c r="B1045" s="227">
        <v>92886</v>
      </c>
      <c r="C1045" s="227" t="s">
        <v>318</v>
      </c>
      <c r="D1045" s="227" t="s">
        <v>319</v>
      </c>
      <c r="E1045" s="228">
        <v>3060</v>
      </c>
      <c r="F1045" s="228">
        <v>3200</v>
      </c>
      <c r="G1045" s="228">
        <v>3780</v>
      </c>
      <c r="H1045" s="228">
        <v>5110</v>
      </c>
      <c r="I1045" s="228">
        <v>6110</v>
      </c>
    </row>
    <row r="1046" spans="2:9">
      <c r="B1046" s="227">
        <v>92887</v>
      </c>
      <c r="C1046" s="227" t="s">
        <v>318</v>
      </c>
      <c r="D1046" s="227" t="s">
        <v>319</v>
      </c>
      <c r="E1046" s="228">
        <v>2500</v>
      </c>
      <c r="F1046" s="228">
        <v>2610</v>
      </c>
      <c r="G1046" s="228">
        <v>3090</v>
      </c>
      <c r="H1046" s="228">
        <v>4180</v>
      </c>
      <c r="I1046" s="228">
        <v>5000</v>
      </c>
    </row>
    <row r="1047" spans="2:9">
      <c r="B1047" s="227">
        <v>92899</v>
      </c>
      <c r="C1047" s="227" t="s">
        <v>318</v>
      </c>
      <c r="D1047" s="227" t="s">
        <v>319</v>
      </c>
      <c r="E1047" s="228">
        <v>2350</v>
      </c>
      <c r="F1047" s="228">
        <v>2450</v>
      </c>
      <c r="G1047" s="228">
        <v>2900</v>
      </c>
      <c r="H1047" s="228">
        <v>3920</v>
      </c>
      <c r="I1047" s="228">
        <v>4690</v>
      </c>
    </row>
    <row r="1048" spans="2:9">
      <c r="B1048" s="227">
        <v>93001</v>
      </c>
      <c r="C1048" s="227" t="s">
        <v>316</v>
      </c>
      <c r="D1048" s="227" t="s">
        <v>317</v>
      </c>
      <c r="E1048" s="228">
        <v>2100</v>
      </c>
      <c r="F1048" s="228">
        <v>2390</v>
      </c>
      <c r="G1048" s="228">
        <v>2700</v>
      </c>
      <c r="H1048" s="228">
        <v>3600</v>
      </c>
      <c r="I1048" s="228">
        <v>4080</v>
      </c>
    </row>
    <row r="1049" spans="2:9">
      <c r="B1049" s="227">
        <v>93001</v>
      </c>
      <c r="C1049" s="227" t="s">
        <v>328</v>
      </c>
      <c r="D1049" s="227" t="s">
        <v>329</v>
      </c>
      <c r="E1049" s="228">
        <v>2100</v>
      </c>
      <c r="F1049" s="228">
        <v>2390</v>
      </c>
      <c r="G1049" s="228">
        <v>2700</v>
      </c>
      <c r="H1049" s="228">
        <v>3600</v>
      </c>
      <c r="I1049" s="228">
        <v>4080</v>
      </c>
    </row>
    <row r="1050" spans="2:9">
      <c r="B1050" s="227">
        <v>93002</v>
      </c>
      <c r="C1050" s="227" t="s">
        <v>316</v>
      </c>
      <c r="D1050" s="227" t="s">
        <v>317</v>
      </c>
      <c r="E1050" s="228">
        <v>1870</v>
      </c>
      <c r="F1050" s="228">
        <v>2150</v>
      </c>
      <c r="G1050" s="228">
        <v>2570</v>
      </c>
      <c r="H1050" s="228">
        <v>3510</v>
      </c>
      <c r="I1050" s="228">
        <v>4080</v>
      </c>
    </row>
    <row r="1051" spans="2:9">
      <c r="B1051" s="227">
        <v>93003</v>
      </c>
      <c r="C1051" s="227" t="s">
        <v>316</v>
      </c>
      <c r="D1051" s="227" t="s">
        <v>317</v>
      </c>
      <c r="E1051" s="228">
        <v>1790</v>
      </c>
      <c r="F1051" s="228">
        <v>2060</v>
      </c>
      <c r="G1051" s="228">
        <v>2460</v>
      </c>
      <c r="H1051" s="228">
        <v>3360</v>
      </c>
      <c r="I1051" s="228">
        <v>3910</v>
      </c>
    </row>
    <row r="1052" spans="2:9">
      <c r="B1052" s="227">
        <v>93004</v>
      </c>
      <c r="C1052" s="227" t="s">
        <v>316</v>
      </c>
      <c r="D1052" s="227" t="s">
        <v>317</v>
      </c>
      <c r="E1052" s="228">
        <v>1940</v>
      </c>
      <c r="F1052" s="228">
        <v>2230</v>
      </c>
      <c r="G1052" s="228">
        <v>2670</v>
      </c>
      <c r="H1052" s="228">
        <v>3640</v>
      </c>
      <c r="I1052" s="228">
        <v>4240</v>
      </c>
    </row>
    <row r="1053" spans="2:9">
      <c r="B1053" s="227">
        <v>93005</v>
      </c>
      <c r="C1053" s="227" t="s">
        <v>316</v>
      </c>
      <c r="D1053" s="227" t="s">
        <v>317</v>
      </c>
      <c r="E1053" s="228">
        <v>1870</v>
      </c>
      <c r="F1053" s="228">
        <v>2150</v>
      </c>
      <c r="G1053" s="228">
        <v>2570</v>
      </c>
      <c r="H1053" s="228">
        <v>3510</v>
      </c>
      <c r="I1053" s="228">
        <v>4080</v>
      </c>
    </row>
    <row r="1054" spans="2:9">
      <c r="B1054" s="227">
        <v>93006</v>
      </c>
      <c r="C1054" s="227" t="s">
        <v>316</v>
      </c>
      <c r="D1054" s="227" t="s">
        <v>317</v>
      </c>
      <c r="E1054" s="228">
        <v>1870</v>
      </c>
      <c r="F1054" s="228">
        <v>2150</v>
      </c>
      <c r="G1054" s="228">
        <v>2570</v>
      </c>
      <c r="H1054" s="228">
        <v>3510</v>
      </c>
      <c r="I1054" s="228">
        <v>4080</v>
      </c>
    </row>
    <row r="1055" spans="2:9">
      <c r="B1055" s="227">
        <v>93007</v>
      </c>
      <c r="C1055" s="227" t="s">
        <v>316</v>
      </c>
      <c r="D1055" s="227" t="s">
        <v>317</v>
      </c>
      <c r="E1055" s="228">
        <v>1870</v>
      </c>
      <c r="F1055" s="228">
        <v>2150</v>
      </c>
      <c r="G1055" s="228">
        <v>2570</v>
      </c>
      <c r="H1055" s="228">
        <v>3510</v>
      </c>
      <c r="I1055" s="228">
        <v>4080</v>
      </c>
    </row>
    <row r="1056" spans="2:9">
      <c r="B1056" s="227">
        <v>93009</v>
      </c>
      <c r="C1056" s="227" t="s">
        <v>316</v>
      </c>
      <c r="D1056" s="227" t="s">
        <v>317</v>
      </c>
      <c r="E1056" s="228">
        <v>1870</v>
      </c>
      <c r="F1056" s="228">
        <v>2150</v>
      </c>
      <c r="G1056" s="228">
        <v>2570</v>
      </c>
      <c r="H1056" s="228">
        <v>3510</v>
      </c>
      <c r="I1056" s="228">
        <v>4080</v>
      </c>
    </row>
    <row r="1057" spans="2:9">
      <c r="B1057" s="227">
        <v>93010</v>
      </c>
      <c r="C1057" s="227" t="s">
        <v>316</v>
      </c>
      <c r="D1057" s="227" t="s">
        <v>317</v>
      </c>
      <c r="E1057" s="228">
        <v>1970</v>
      </c>
      <c r="F1057" s="228">
        <v>2270</v>
      </c>
      <c r="G1057" s="228">
        <v>2710</v>
      </c>
      <c r="H1057" s="228">
        <v>3700</v>
      </c>
      <c r="I1057" s="228">
        <v>4300</v>
      </c>
    </row>
    <row r="1058" spans="2:9">
      <c r="B1058" s="227">
        <v>93011</v>
      </c>
      <c r="C1058" s="227" t="s">
        <v>316</v>
      </c>
      <c r="D1058" s="227" t="s">
        <v>317</v>
      </c>
      <c r="E1058" s="228">
        <v>1870</v>
      </c>
      <c r="F1058" s="228">
        <v>2150</v>
      </c>
      <c r="G1058" s="228">
        <v>2570</v>
      </c>
      <c r="H1058" s="228">
        <v>3510</v>
      </c>
      <c r="I1058" s="228">
        <v>4080</v>
      </c>
    </row>
    <row r="1059" spans="2:9">
      <c r="B1059" s="227">
        <v>93012</v>
      </c>
      <c r="C1059" s="227" t="s">
        <v>316</v>
      </c>
      <c r="D1059" s="227" t="s">
        <v>317</v>
      </c>
      <c r="E1059" s="228">
        <v>2290</v>
      </c>
      <c r="F1059" s="228">
        <v>2620</v>
      </c>
      <c r="G1059" s="228">
        <v>3140</v>
      </c>
      <c r="H1059" s="228">
        <v>4280</v>
      </c>
      <c r="I1059" s="228">
        <v>4990</v>
      </c>
    </row>
    <row r="1060" spans="2:9">
      <c r="B1060" s="227">
        <v>93013</v>
      </c>
      <c r="C1060" s="227" t="s">
        <v>316</v>
      </c>
      <c r="D1060" s="227" t="s">
        <v>317</v>
      </c>
      <c r="E1060" s="228">
        <v>2440</v>
      </c>
      <c r="F1060" s="228">
        <v>2780</v>
      </c>
      <c r="G1060" s="228">
        <v>3140</v>
      </c>
      <c r="H1060" s="228">
        <v>4180</v>
      </c>
      <c r="I1060" s="228">
        <v>4740</v>
      </c>
    </row>
    <row r="1061" spans="2:9">
      <c r="B1061" s="227">
        <v>93013</v>
      </c>
      <c r="C1061" s="227" t="s">
        <v>328</v>
      </c>
      <c r="D1061" s="227" t="s">
        <v>329</v>
      </c>
      <c r="E1061" s="228">
        <v>2440</v>
      </c>
      <c r="F1061" s="228">
        <v>2780</v>
      </c>
      <c r="G1061" s="228">
        <v>3140</v>
      </c>
      <c r="H1061" s="228">
        <v>4180</v>
      </c>
      <c r="I1061" s="228">
        <v>4740</v>
      </c>
    </row>
    <row r="1062" spans="2:9">
      <c r="B1062" s="227">
        <v>93014</v>
      </c>
      <c r="C1062" s="227" t="s">
        <v>328</v>
      </c>
      <c r="D1062" s="227" t="s">
        <v>329</v>
      </c>
      <c r="E1062" s="228">
        <v>2120</v>
      </c>
      <c r="F1062" s="228">
        <v>2400</v>
      </c>
      <c r="G1062" s="228">
        <v>2700</v>
      </c>
      <c r="H1062" s="228">
        <v>3600</v>
      </c>
      <c r="I1062" s="228">
        <v>4080</v>
      </c>
    </row>
    <row r="1063" spans="2:9">
      <c r="B1063" s="227">
        <v>93015</v>
      </c>
      <c r="C1063" s="227" t="s">
        <v>316</v>
      </c>
      <c r="D1063" s="227" t="s">
        <v>317</v>
      </c>
      <c r="E1063" s="228">
        <v>1560</v>
      </c>
      <c r="F1063" s="228">
        <v>1810</v>
      </c>
      <c r="G1063" s="228">
        <v>2180</v>
      </c>
      <c r="H1063" s="228">
        <v>2980</v>
      </c>
      <c r="I1063" s="228">
        <v>3490</v>
      </c>
    </row>
    <row r="1064" spans="2:9">
      <c r="B1064" s="227">
        <v>93016</v>
      </c>
      <c r="C1064" s="227" t="s">
        <v>316</v>
      </c>
      <c r="D1064" s="227" t="s">
        <v>317</v>
      </c>
      <c r="E1064" s="228">
        <v>1870</v>
      </c>
      <c r="F1064" s="228">
        <v>2150</v>
      </c>
      <c r="G1064" s="228">
        <v>2570</v>
      </c>
      <c r="H1064" s="228">
        <v>3510</v>
      </c>
      <c r="I1064" s="228">
        <v>4080</v>
      </c>
    </row>
    <row r="1065" spans="2:9">
      <c r="B1065" s="227">
        <v>93020</v>
      </c>
      <c r="C1065" s="227" t="s">
        <v>316</v>
      </c>
      <c r="D1065" s="227" t="s">
        <v>317</v>
      </c>
      <c r="E1065" s="228">
        <v>1870</v>
      </c>
      <c r="F1065" s="228">
        <v>2150</v>
      </c>
      <c r="G1065" s="228">
        <v>2570</v>
      </c>
      <c r="H1065" s="228">
        <v>3510</v>
      </c>
      <c r="I1065" s="228">
        <v>4080</v>
      </c>
    </row>
    <row r="1066" spans="2:9">
      <c r="B1066" s="227">
        <v>93021</v>
      </c>
      <c r="C1066" s="227" t="s">
        <v>316</v>
      </c>
      <c r="D1066" s="227" t="s">
        <v>317</v>
      </c>
      <c r="E1066" s="228">
        <v>2110</v>
      </c>
      <c r="F1066" s="228">
        <v>2420</v>
      </c>
      <c r="G1066" s="228">
        <v>2890</v>
      </c>
      <c r="H1066" s="228">
        <v>3940</v>
      </c>
      <c r="I1066" s="228">
        <v>4590</v>
      </c>
    </row>
    <row r="1067" spans="2:9">
      <c r="B1067" s="227">
        <v>93022</v>
      </c>
      <c r="C1067" s="227" t="s">
        <v>316</v>
      </c>
      <c r="D1067" s="227" t="s">
        <v>317</v>
      </c>
      <c r="E1067" s="228">
        <v>1890</v>
      </c>
      <c r="F1067" s="228">
        <v>2170</v>
      </c>
      <c r="G1067" s="228">
        <v>2600</v>
      </c>
      <c r="H1067" s="228">
        <v>3550</v>
      </c>
      <c r="I1067" s="228">
        <v>4130</v>
      </c>
    </row>
    <row r="1068" spans="2:9">
      <c r="B1068" s="227">
        <v>93023</v>
      </c>
      <c r="C1068" s="227" t="s">
        <v>316</v>
      </c>
      <c r="D1068" s="227" t="s">
        <v>317</v>
      </c>
      <c r="E1068" s="228">
        <v>1650</v>
      </c>
      <c r="F1068" s="228">
        <v>1890</v>
      </c>
      <c r="G1068" s="228">
        <v>2260</v>
      </c>
      <c r="H1068" s="228">
        <v>3080</v>
      </c>
      <c r="I1068" s="228">
        <v>3590</v>
      </c>
    </row>
    <row r="1069" spans="2:9">
      <c r="B1069" s="227">
        <v>93024</v>
      </c>
      <c r="C1069" s="227" t="s">
        <v>316</v>
      </c>
      <c r="D1069" s="227" t="s">
        <v>317</v>
      </c>
      <c r="E1069" s="228">
        <v>1870</v>
      </c>
      <c r="F1069" s="228">
        <v>2150</v>
      </c>
      <c r="G1069" s="228">
        <v>2570</v>
      </c>
      <c r="H1069" s="228">
        <v>3510</v>
      </c>
      <c r="I1069" s="228">
        <v>4080</v>
      </c>
    </row>
    <row r="1070" spans="2:9">
      <c r="B1070" s="227">
        <v>93030</v>
      </c>
      <c r="C1070" s="227" t="s">
        <v>316</v>
      </c>
      <c r="D1070" s="227" t="s">
        <v>317</v>
      </c>
      <c r="E1070" s="228">
        <v>1600</v>
      </c>
      <c r="F1070" s="228">
        <v>1840</v>
      </c>
      <c r="G1070" s="228">
        <v>2200</v>
      </c>
      <c r="H1070" s="228">
        <v>3000</v>
      </c>
      <c r="I1070" s="228">
        <v>3490</v>
      </c>
    </row>
    <row r="1071" spans="2:9">
      <c r="B1071" s="227">
        <v>93031</v>
      </c>
      <c r="C1071" s="227" t="s">
        <v>316</v>
      </c>
      <c r="D1071" s="227" t="s">
        <v>317</v>
      </c>
      <c r="E1071" s="228">
        <v>1870</v>
      </c>
      <c r="F1071" s="228">
        <v>2150</v>
      </c>
      <c r="G1071" s="228">
        <v>2570</v>
      </c>
      <c r="H1071" s="228">
        <v>3510</v>
      </c>
      <c r="I1071" s="228">
        <v>4080</v>
      </c>
    </row>
    <row r="1072" spans="2:9">
      <c r="B1072" s="227">
        <v>93032</v>
      </c>
      <c r="C1072" s="227" t="s">
        <v>316</v>
      </c>
      <c r="D1072" s="227" t="s">
        <v>317</v>
      </c>
      <c r="E1072" s="228">
        <v>1870</v>
      </c>
      <c r="F1072" s="228">
        <v>2150</v>
      </c>
      <c r="G1072" s="228">
        <v>2570</v>
      </c>
      <c r="H1072" s="228">
        <v>3510</v>
      </c>
      <c r="I1072" s="228">
        <v>4080</v>
      </c>
    </row>
    <row r="1073" spans="2:9">
      <c r="B1073" s="227">
        <v>93033</v>
      </c>
      <c r="C1073" s="227" t="s">
        <v>316</v>
      </c>
      <c r="D1073" s="227" t="s">
        <v>317</v>
      </c>
      <c r="E1073" s="228">
        <v>1560</v>
      </c>
      <c r="F1073" s="228">
        <v>1810</v>
      </c>
      <c r="G1073" s="228">
        <v>2180</v>
      </c>
      <c r="H1073" s="228">
        <v>2980</v>
      </c>
      <c r="I1073" s="228">
        <v>3490</v>
      </c>
    </row>
    <row r="1074" spans="2:9">
      <c r="B1074" s="227">
        <v>93034</v>
      </c>
      <c r="C1074" s="227" t="s">
        <v>316</v>
      </c>
      <c r="D1074" s="227" t="s">
        <v>317</v>
      </c>
      <c r="E1074" s="228">
        <v>1870</v>
      </c>
      <c r="F1074" s="228">
        <v>2150</v>
      </c>
      <c r="G1074" s="228">
        <v>2570</v>
      </c>
      <c r="H1074" s="228">
        <v>3510</v>
      </c>
      <c r="I1074" s="228">
        <v>4080</v>
      </c>
    </row>
    <row r="1075" spans="2:9">
      <c r="B1075" s="227">
        <v>93035</v>
      </c>
      <c r="C1075" s="227" t="s">
        <v>316</v>
      </c>
      <c r="D1075" s="227" t="s">
        <v>317</v>
      </c>
      <c r="E1075" s="228">
        <v>1950</v>
      </c>
      <c r="F1075" s="228">
        <v>2240</v>
      </c>
      <c r="G1075" s="228">
        <v>2680</v>
      </c>
      <c r="H1075" s="228">
        <v>3660</v>
      </c>
      <c r="I1075" s="228">
        <v>4260</v>
      </c>
    </row>
    <row r="1076" spans="2:9">
      <c r="B1076" s="227">
        <v>93036</v>
      </c>
      <c r="C1076" s="227" t="s">
        <v>316</v>
      </c>
      <c r="D1076" s="227" t="s">
        <v>317</v>
      </c>
      <c r="E1076" s="228">
        <v>1770</v>
      </c>
      <c r="F1076" s="228">
        <v>2030</v>
      </c>
      <c r="G1076" s="228">
        <v>2430</v>
      </c>
      <c r="H1076" s="228">
        <v>3320</v>
      </c>
      <c r="I1076" s="228">
        <v>3860</v>
      </c>
    </row>
    <row r="1077" spans="2:9">
      <c r="B1077" s="227">
        <v>93040</v>
      </c>
      <c r="C1077" s="227" t="s">
        <v>316</v>
      </c>
      <c r="D1077" s="227" t="s">
        <v>317</v>
      </c>
      <c r="E1077" s="228">
        <v>1560</v>
      </c>
      <c r="F1077" s="228">
        <v>1810</v>
      </c>
      <c r="G1077" s="228">
        <v>2180</v>
      </c>
      <c r="H1077" s="228">
        <v>2980</v>
      </c>
      <c r="I1077" s="228">
        <v>3490</v>
      </c>
    </row>
    <row r="1078" spans="2:9">
      <c r="B1078" s="227">
        <v>93041</v>
      </c>
      <c r="C1078" s="227" t="s">
        <v>316</v>
      </c>
      <c r="D1078" s="227" t="s">
        <v>317</v>
      </c>
      <c r="E1078" s="228">
        <v>1760</v>
      </c>
      <c r="F1078" s="228">
        <v>2010</v>
      </c>
      <c r="G1078" s="228">
        <v>2410</v>
      </c>
      <c r="H1078" s="228">
        <v>3290</v>
      </c>
      <c r="I1078" s="228">
        <v>3830</v>
      </c>
    </row>
    <row r="1079" spans="2:9">
      <c r="B1079" s="227">
        <v>93042</v>
      </c>
      <c r="C1079" s="227" t="s">
        <v>316</v>
      </c>
      <c r="D1079" s="227" t="s">
        <v>317</v>
      </c>
      <c r="E1079" s="228">
        <v>1700</v>
      </c>
      <c r="F1079" s="228">
        <v>1940</v>
      </c>
      <c r="G1079" s="228">
        <v>2340</v>
      </c>
      <c r="H1079" s="228">
        <v>3160</v>
      </c>
      <c r="I1079" s="228">
        <v>3660</v>
      </c>
    </row>
    <row r="1080" spans="2:9">
      <c r="B1080" s="227">
        <v>93043</v>
      </c>
      <c r="C1080" s="227" t="s">
        <v>316</v>
      </c>
      <c r="D1080" s="227" t="s">
        <v>317</v>
      </c>
      <c r="E1080" s="228">
        <v>1760</v>
      </c>
      <c r="F1080" s="228">
        <v>2010</v>
      </c>
      <c r="G1080" s="228">
        <v>2410</v>
      </c>
      <c r="H1080" s="228">
        <v>3290</v>
      </c>
      <c r="I1080" s="228">
        <v>3830</v>
      </c>
    </row>
    <row r="1081" spans="2:9">
      <c r="B1081" s="227">
        <v>93044</v>
      </c>
      <c r="C1081" s="227" t="s">
        <v>316</v>
      </c>
      <c r="D1081" s="227" t="s">
        <v>317</v>
      </c>
      <c r="E1081" s="228">
        <v>1870</v>
      </c>
      <c r="F1081" s="228">
        <v>2150</v>
      </c>
      <c r="G1081" s="228">
        <v>2570</v>
      </c>
      <c r="H1081" s="228">
        <v>3510</v>
      </c>
      <c r="I1081" s="228">
        <v>4080</v>
      </c>
    </row>
    <row r="1082" spans="2:9">
      <c r="B1082" s="227">
        <v>93060</v>
      </c>
      <c r="C1082" s="227" t="s">
        <v>316</v>
      </c>
      <c r="D1082" s="227" t="s">
        <v>317</v>
      </c>
      <c r="E1082" s="228">
        <v>1560</v>
      </c>
      <c r="F1082" s="228">
        <v>1810</v>
      </c>
      <c r="G1082" s="228">
        <v>2180</v>
      </c>
      <c r="H1082" s="228">
        <v>2980</v>
      </c>
      <c r="I1082" s="228">
        <v>3490</v>
      </c>
    </row>
    <row r="1083" spans="2:9">
      <c r="B1083" s="227">
        <v>93061</v>
      </c>
      <c r="C1083" s="227" t="s">
        <v>316</v>
      </c>
      <c r="D1083" s="227" t="s">
        <v>317</v>
      </c>
      <c r="E1083" s="228">
        <v>1870</v>
      </c>
      <c r="F1083" s="228">
        <v>2150</v>
      </c>
      <c r="G1083" s="228">
        <v>2570</v>
      </c>
      <c r="H1083" s="228">
        <v>3510</v>
      </c>
      <c r="I1083" s="228">
        <v>4080</v>
      </c>
    </row>
    <row r="1084" spans="2:9">
      <c r="B1084" s="227">
        <v>93062</v>
      </c>
      <c r="C1084" s="227" t="s">
        <v>316</v>
      </c>
      <c r="D1084" s="227" t="s">
        <v>317</v>
      </c>
      <c r="E1084" s="228">
        <v>1870</v>
      </c>
      <c r="F1084" s="228">
        <v>2150</v>
      </c>
      <c r="G1084" s="228">
        <v>2570</v>
      </c>
      <c r="H1084" s="228">
        <v>3510</v>
      </c>
      <c r="I1084" s="228">
        <v>4080</v>
      </c>
    </row>
    <row r="1085" spans="2:9">
      <c r="B1085" s="227">
        <v>93063</v>
      </c>
      <c r="C1085" s="227" t="s">
        <v>314</v>
      </c>
      <c r="D1085" s="227" t="s">
        <v>315</v>
      </c>
      <c r="E1085" s="228">
        <v>2070</v>
      </c>
      <c r="F1085" s="228">
        <v>2370</v>
      </c>
      <c r="G1085" s="228">
        <v>2840</v>
      </c>
      <c r="H1085" s="228">
        <v>3870</v>
      </c>
      <c r="I1085" s="228">
        <v>4510</v>
      </c>
    </row>
    <row r="1086" spans="2:9">
      <c r="B1086" s="227">
        <v>93063</v>
      </c>
      <c r="C1086" s="227" t="s">
        <v>316</v>
      </c>
      <c r="D1086" s="227" t="s">
        <v>317</v>
      </c>
      <c r="E1086" s="228">
        <v>2070</v>
      </c>
      <c r="F1086" s="228">
        <v>2370</v>
      </c>
      <c r="G1086" s="228">
        <v>2840</v>
      </c>
      <c r="H1086" s="228">
        <v>3870</v>
      </c>
      <c r="I1086" s="228">
        <v>4510</v>
      </c>
    </row>
    <row r="1087" spans="2:9">
      <c r="B1087" s="227">
        <v>93064</v>
      </c>
      <c r="C1087" s="227" t="s">
        <v>316</v>
      </c>
      <c r="D1087" s="227" t="s">
        <v>317</v>
      </c>
      <c r="E1087" s="228">
        <v>1870</v>
      </c>
      <c r="F1087" s="228">
        <v>2150</v>
      </c>
      <c r="G1087" s="228">
        <v>2570</v>
      </c>
      <c r="H1087" s="228">
        <v>3510</v>
      </c>
      <c r="I1087" s="228">
        <v>4080</v>
      </c>
    </row>
    <row r="1088" spans="2:9">
      <c r="B1088" s="227">
        <v>93065</v>
      </c>
      <c r="C1088" s="227" t="s">
        <v>316</v>
      </c>
      <c r="D1088" s="227" t="s">
        <v>317</v>
      </c>
      <c r="E1088" s="228">
        <v>2260</v>
      </c>
      <c r="F1088" s="228">
        <v>2590</v>
      </c>
      <c r="G1088" s="228">
        <v>3100</v>
      </c>
      <c r="H1088" s="228">
        <v>4230</v>
      </c>
      <c r="I1088" s="228">
        <v>4920</v>
      </c>
    </row>
    <row r="1089" spans="2:9">
      <c r="B1089" s="227">
        <v>93066</v>
      </c>
      <c r="C1089" s="227" t="s">
        <v>316</v>
      </c>
      <c r="D1089" s="227" t="s">
        <v>317</v>
      </c>
      <c r="E1089" s="228">
        <v>1720</v>
      </c>
      <c r="F1089" s="228">
        <v>1970</v>
      </c>
      <c r="G1089" s="228">
        <v>2360</v>
      </c>
      <c r="H1089" s="228">
        <v>3220</v>
      </c>
      <c r="I1089" s="228">
        <v>3750</v>
      </c>
    </row>
    <row r="1090" spans="2:9">
      <c r="B1090" s="227">
        <v>93067</v>
      </c>
      <c r="C1090" s="227" t="s">
        <v>328</v>
      </c>
      <c r="D1090" s="227" t="s">
        <v>329</v>
      </c>
      <c r="E1090" s="228">
        <v>2970</v>
      </c>
      <c r="F1090" s="228">
        <v>3370</v>
      </c>
      <c r="G1090" s="228">
        <v>3810</v>
      </c>
      <c r="H1090" s="228">
        <v>5080</v>
      </c>
      <c r="I1090" s="228">
        <v>5760</v>
      </c>
    </row>
    <row r="1091" spans="2:9">
      <c r="B1091" s="227">
        <v>93094</v>
      </c>
      <c r="C1091" s="227" t="s">
        <v>316</v>
      </c>
      <c r="D1091" s="227" t="s">
        <v>317</v>
      </c>
      <c r="E1091" s="228">
        <v>1870</v>
      </c>
      <c r="F1091" s="228">
        <v>2150</v>
      </c>
      <c r="G1091" s="228">
        <v>2570</v>
      </c>
      <c r="H1091" s="228">
        <v>3510</v>
      </c>
      <c r="I1091" s="228">
        <v>4080</v>
      </c>
    </row>
    <row r="1092" spans="2:9">
      <c r="B1092" s="227">
        <v>93099</v>
      </c>
      <c r="C1092" s="227" t="s">
        <v>316</v>
      </c>
      <c r="D1092" s="227" t="s">
        <v>317</v>
      </c>
      <c r="E1092" s="228">
        <v>1870</v>
      </c>
      <c r="F1092" s="228">
        <v>2150</v>
      </c>
      <c r="G1092" s="228">
        <v>2570</v>
      </c>
      <c r="H1092" s="228">
        <v>3510</v>
      </c>
      <c r="I1092" s="228">
        <v>4080</v>
      </c>
    </row>
    <row r="1093" spans="2:9">
      <c r="B1093" s="227">
        <v>93101</v>
      </c>
      <c r="C1093" s="227" t="s">
        <v>328</v>
      </c>
      <c r="D1093" s="227" t="s">
        <v>329</v>
      </c>
      <c r="E1093" s="228">
        <v>2570</v>
      </c>
      <c r="F1093" s="228">
        <v>2920</v>
      </c>
      <c r="G1093" s="228">
        <v>3300</v>
      </c>
      <c r="H1093" s="228">
        <v>4400</v>
      </c>
      <c r="I1093" s="228">
        <v>4990</v>
      </c>
    </row>
    <row r="1094" spans="2:9">
      <c r="B1094" s="227">
        <v>93102</v>
      </c>
      <c r="C1094" s="227" t="s">
        <v>328</v>
      </c>
      <c r="D1094" s="227" t="s">
        <v>329</v>
      </c>
      <c r="E1094" s="228">
        <v>2120</v>
      </c>
      <c r="F1094" s="228">
        <v>2400</v>
      </c>
      <c r="G1094" s="228">
        <v>2700</v>
      </c>
      <c r="H1094" s="228">
        <v>3600</v>
      </c>
      <c r="I1094" s="228">
        <v>4080</v>
      </c>
    </row>
    <row r="1095" spans="2:9">
      <c r="B1095" s="227">
        <v>93103</v>
      </c>
      <c r="C1095" s="227" t="s">
        <v>328</v>
      </c>
      <c r="D1095" s="227" t="s">
        <v>329</v>
      </c>
      <c r="E1095" s="228">
        <v>2480</v>
      </c>
      <c r="F1095" s="228">
        <v>2820</v>
      </c>
      <c r="G1095" s="228">
        <v>3180</v>
      </c>
      <c r="H1095" s="228">
        <v>4240</v>
      </c>
      <c r="I1095" s="228">
        <v>4810</v>
      </c>
    </row>
    <row r="1096" spans="2:9">
      <c r="B1096" s="227">
        <v>93105</v>
      </c>
      <c r="C1096" s="227" t="s">
        <v>328</v>
      </c>
      <c r="D1096" s="227" t="s">
        <v>329</v>
      </c>
      <c r="E1096" s="228">
        <v>2480</v>
      </c>
      <c r="F1096" s="228">
        <v>2800</v>
      </c>
      <c r="G1096" s="228">
        <v>3150</v>
      </c>
      <c r="H1096" s="228">
        <v>4170</v>
      </c>
      <c r="I1096" s="228">
        <v>4700</v>
      </c>
    </row>
    <row r="1097" spans="2:9">
      <c r="B1097" s="227">
        <v>93106</v>
      </c>
      <c r="C1097" s="227" t="s">
        <v>328</v>
      </c>
      <c r="D1097" s="227" t="s">
        <v>329</v>
      </c>
      <c r="E1097" s="228">
        <v>2100</v>
      </c>
      <c r="F1097" s="228">
        <v>2390</v>
      </c>
      <c r="G1097" s="228">
        <v>2700</v>
      </c>
      <c r="H1097" s="228">
        <v>3600</v>
      </c>
      <c r="I1097" s="228">
        <v>4080</v>
      </c>
    </row>
    <row r="1098" spans="2:9">
      <c r="B1098" s="227">
        <v>93108</v>
      </c>
      <c r="C1098" s="227" t="s">
        <v>328</v>
      </c>
      <c r="D1098" s="227" t="s">
        <v>329</v>
      </c>
      <c r="E1098" s="228">
        <v>3180</v>
      </c>
      <c r="F1098" s="228">
        <v>3590</v>
      </c>
      <c r="G1098" s="228">
        <v>4050</v>
      </c>
      <c r="H1098" s="228">
        <v>5400</v>
      </c>
      <c r="I1098" s="228">
        <v>6120</v>
      </c>
    </row>
    <row r="1099" spans="2:9">
      <c r="B1099" s="227">
        <v>93109</v>
      </c>
      <c r="C1099" s="227" t="s">
        <v>328</v>
      </c>
      <c r="D1099" s="227" t="s">
        <v>329</v>
      </c>
      <c r="E1099" s="228">
        <v>2890</v>
      </c>
      <c r="F1099" s="228">
        <v>3270</v>
      </c>
      <c r="G1099" s="228">
        <v>3680</v>
      </c>
      <c r="H1099" s="228">
        <v>4880</v>
      </c>
      <c r="I1099" s="228">
        <v>5430</v>
      </c>
    </row>
    <row r="1100" spans="2:9">
      <c r="B1100" s="227">
        <v>93110</v>
      </c>
      <c r="C1100" s="227" t="s">
        <v>328</v>
      </c>
      <c r="D1100" s="227" t="s">
        <v>329</v>
      </c>
      <c r="E1100" s="228">
        <v>2430</v>
      </c>
      <c r="F1100" s="228">
        <v>2770</v>
      </c>
      <c r="G1100" s="228">
        <v>3130</v>
      </c>
      <c r="H1100" s="228">
        <v>4170</v>
      </c>
      <c r="I1100" s="228">
        <v>4730</v>
      </c>
    </row>
    <row r="1101" spans="2:9">
      <c r="B1101" s="227">
        <v>93111</v>
      </c>
      <c r="C1101" s="227" t="s">
        <v>328</v>
      </c>
      <c r="D1101" s="227" t="s">
        <v>329</v>
      </c>
      <c r="E1101" s="228">
        <v>2960</v>
      </c>
      <c r="F1101" s="228">
        <v>3340</v>
      </c>
      <c r="G1101" s="228">
        <v>3760</v>
      </c>
      <c r="H1101" s="228">
        <v>5020</v>
      </c>
      <c r="I1101" s="228">
        <v>5680</v>
      </c>
    </row>
    <row r="1102" spans="2:9">
      <c r="B1102" s="227">
        <v>93116</v>
      </c>
      <c r="C1102" s="227" t="s">
        <v>328</v>
      </c>
      <c r="D1102" s="227" t="s">
        <v>329</v>
      </c>
      <c r="E1102" s="228">
        <v>2120</v>
      </c>
      <c r="F1102" s="228">
        <v>2400</v>
      </c>
      <c r="G1102" s="228">
        <v>2700</v>
      </c>
      <c r="H1102" s="228">
        <v>3600</v>
      </c>
      <c r="I1102" s="228">
        <v>4080</v>
      </c>
    </row>
    <row r="1103" spans="2:9">
      <c r="B1103" s="227">
        <v>93117</v>
      </c>
      <c r="C1103" s="227" t="s">
        <v>328</v>
      </c>
      <c r="D1103" s="227" t="s">
        <v>329</v>
      </c>
      <c r="E1103" s="228">
        <v>2360</v>
      </c>
      <c r="F1103" s="228">
        <v>2680</v>
      </c>
      <c r="G1103" s="228">
        <v>3030</v>
      </c>
      <c r="H1103" s="228">
        <v>4040</v>
      </c>
      <c r="I1103" s="228">
        <v>4580</v>
      </c>
    </row>
    <row r="1104" spans="2:9">
      <c r="B1104" s="227">
        <v>93118</v>
      </c>
      <c r="C1104" s="227" t="s">
        <v>328</v>
      </c>
      <c r="D1104" s="227" t="s">
        <v>329</v>
      </c>
      <c r="E1104" s="228">
        <v>2120</v>
      </c>
      <c r="F1104" s="228">
        <v>2400</v>
      </c>
      <c r="G1104" s="228">
        <v>2700</v>
      </c>
      <c r="H1104" s="228">
        <v>3600</v>
      </c>
      <c r="I1104" s="228">
        <v>4080</v>
      </c>
    </row>
    <row r="1105" spans="2:9">
      <c r="B1105" s="227">
        <v>93120</v>
      </c>
      <c r="C1105" s="227" t="s">
        <v>328</v>
      </c>
      <c r="D1105" s="227" t="s">
        <v>329</v>
      </c>
      <c r="E1105" s="228">
        <v>2120</v>
      </c>
      <c r="F1105" s="228">
        <v>2400</v>
      </c>
      <c r="G1105" s="228">
        <v>2700</v>
      </c>
      <c r="H1105" s="228">
        <v>3600</v>
      </c>
      <c r="I1105" s="228">
        <v>4080</v>
      </c>
    </row>
    <row r="1106" spans="2:9">
      <c r="B1106" s="227">
        <v>93121</v>
      </c>
      <c r="C1106" s="227" t="s">
        <v>328</v>
      </c>
      <c r="D1106" s="227" t="s">
        <v>329</v>
      </c>
      <c r="E1106" s="228">
        <v>2120</v>
      </c>
      <c r="F1106" s="228">
        <v>2400</v>
      </c>
      <c r="G1106" s="228">
        <v>2700</v>
      </c>
      <c r="H1106" s="228">
        <v>3600</v>
      </c>
      <c r="I1106" s="228">
        <v>4080</v>
      </c>
    </row>
    <row r="1107" spans="2:9">
      <c r="B1107" s="227">
        <v>93130</v>
      </c>
      <c r="C1107" s="227" t="s">
        <v>328</v>
      </c>
      <c r="D1107" s="227" t="s">
        <v>329</v>
      </c>
      <c r="E1107" s="228">
        <v>2120</v>
      </c>
      <c r="F1107" s="228">
        <v>2400</v>
      </c>
      <c r="G1107" s="228">
        <v>2700</v>
      </c>
      <c r="H1107" s="228">
        <v>3600</v>
      </c>
      <c r="I1107" s="228">
        <v>4080</v>
      </c>
    </row>
    <row r="1108" spans="2:9">
      <c r="B1108" s="227">
        <v>93140</v>
      </c>
      <c r="C1108" s="227" t="s">
        <v>328</v>
      </c>
      <c r="D1108" s="227" t="s">
        <v>329</v>
      </c>
      <c r="E1108" s="228">
        <v>2120</v>
      </c>
      <c r="F1108" s="228">
        <v>2400</v>
      </c>
      <c r="G1108" s="228">
        <v>2700</v>
      </c>
      <c r="H1108" s="228">
        <v>3600</v>
      </c>
      <c r="I1108" s="228">
        <v>4080</v>
      </c>
    </row>
    <row r="1109" spans="2:9">
      <c r="B1109" s="227">
        <v>93150</v>
      </c>
      <c r="C1109" s="227" t="s">
        <v>328</v>
      </c>
      <c r="D1109" s="227" t="s">
        <v>329</v>
      </c>
      <c r="E1109" s="228">
        <v>2120</v>
      </c>
      <c r="F1109" s="228">
        <v>2400</v>
      </c>
      <c r="G1109" s="228">
        <v>2700</v>
      </c>
      <c r="H1109" s="228">
        <v>3600</v>
      </c>
      <c r="I1109" s="228">
        <v>4080</v>
      </c>
    </row>
    <row r="1110" spans="2:9">
      <c r="B1110" s="227">
        <v>93160</v>
      </c>
      <c r="C1110" s="227" t="s">
        <v>328</v>
      </c>
      <c r="D1110" s="227" t="s">
        <v>329</v>
      </c>
      <c r="E1110" s="228">
        <v>2120</v>
      </c>
      <c r="F1110" s="228">
        <v>2400</v>
      </c>
      <c r="G1110" s="228">
        <v>2700</v>
      </c>
      <c r="H1110" s="228">
        <v>3600</v>
      </c>
      <c r="I1110" s="228">
        <v>4080</v>
      </c>
    </row>
    <row r="1111" spans="2:9">
      <c r="B1111" s="227">
        <v>93190</v>
      </c>
      <c r="C1111" s="227" t="s">
        <v>328</v>
      </c>
      <c r="D1111" s="227" t="s">
        <v>329</v>
      </c>
      <c r="E1111" s="228">
        <v>2120</v>
      </c>
      <c r="F1111" s="228">
        <v>2400</v>
      </c>
      <c r="G1111" s="228">
        <v>2700</v>
      </c>
      <c r="H1111" s="228">
        <v>3600</v>
      </c>
      <c r="I1111" s="228">
        <v>4080</v>
      </c>
    </row>
    <row r="1112" spans="2:9">
      <c r="B1112" s="227">
        <v>93199</v>
      </c>
      <c r="C1112" s="227" t="s">
        <v>328</v>
      </c>
      <c r="D1112" s="227" t="s">
        <v>329</v>
      </c>
      <c r="E1112" s="228">
        <v>2120</v>
      </c>
      <c r="F1112" s="228">
        <v>2400</v>
      </c>
      <c r="G1112" s="228">
        <v>2700</v>
      </c>
      <c r="H1112" s="228">
        <v>3600</v>
      </c>
      <c r="I1112" s="228">
        <v>4080</v>
      </c>
    </row>
    <row r="1113" spans="2:9">
      <c r="B1113" s="227">
        <v>93201</v>
      </c>
      <c r="C1113" s="227" t="s">
        <v>330</v>
      </c>
      <c r="D1113" s="227" t="s">
        <v>331</v>
      </c>
      <c r="E1113" s="228">
        <v>980</v>
      </c>
      <c r="F1113" s="228">
        <v>980</v>
      </c>
      <c r="G1113" s="228">
        <v>1240</v>
      </c>
      <c r="H1113" s="228">
        <v>1740</v>
      </c>
      <c r="I1113" s="228">
        <v>2080</v>
      </c>
    </row>
    <row r="1114" spans="2:9">
      <c r="B1114" s="227">
        <v>93201</v>
      </c>
      <c r="C1114" s="227" t="s">
        <v>332</v>
      </c>
      <c r="D1114" s="227" t="s">
        <v>333</v>
      </c>
      <c r="E1114" s="228">
        <v>980</v>
      </c>
      <c r="F1114" s="228">
        <v>980</v>
      </c>
      <c r="G1114" s="228">
        <v>1240</v>
      </c>
      <c r="H1114" s="228">
        <v>1740</v>
      </c>
      <c r="I1114" s="228">
        <v>2080</v>
      </c>
    </row>
    <row r="1115" spans="2:9">
      <c r="B1115" s="227">
        <v>93202</v>
      </c>
      <c r="C1115" s="227" t="s">
        <v>330</v>
      </c>
      <c r="D1115" s="227" t="s">
        <v>331</v>
      </c>
      <c r="E1115" s="228">
        <v>1230</v>
      </c>
      <c r="F1115" s="228">
        <v>1240</v>
      </c>
      <c r="G1115" s="228">
        <v>1550</v>
      </c>
      <c r="H1115" s="228">
        <v>2170</v>
      </c>
      <c r="I1115" s="228">
        <v>2600</v>
      </c>
    </row>
    <row r="1116" spans="2:9">
      <c r="B1116" s="227">
        <v>93203</v>
      </c>
      <c r="C1116" s="227" t="s">
        <v>334</v>
      </c>
      <c r="D1116" s="227" t="s">
        <v>335</v>
      </c>
      <c r="E1116" s="228">
        <v>980</v>
      </c>
      <c r="F1116" s="228">
        <v>990</v>
      </c>
      <c r="G1116" s="228">
        <v>1280</v>
      </c>
      <c r="H1116" s="228">
        <v>1790</v>
      </c>
      <c r="I1116" s="228">
        <v>2150</v>
      </c>
    </row>
    <row r="1117" spans="2:9">
      <c r="B1117" s="227">
        <v>93204</v>
      </c>
      <c r="C1117" s="227" t="s">
        <v>334</v>
      </c>
      <c r="D1117" s="227" t="s">
        <v>335</v>
      </c>
      <c r="E1117" s="228">
        <v>990</v>
      </c>
      <c r="F1117" s="228">
        <v>990</v>
      </c>
      <c r="G1117" s="228">
        <v>1240</v>
      </c>
      <c r="H1117" s="228">
        <v>1740</v>
      </c>
      <c r="I1117" s="228">
        <v>2080</v>
      </c>
    </row>
    <row r="1118" spans="2:9">
      <c r="B1118" s="227">
        <v>93204</v>
      </c>
      <c r="C1118" s="227" t="s">
        <v>330</v>
      </c>
      <c r="D1118" s="227" t="s">
        <v>331</v>
      </c>
      <c r="E1118" s="228">
        <v>990</v>
      </c>
      <c r="F1118" s="228">
        <v>990</v>
      </c>
      <c r="G1118" s="228">
        <v>1240</v>
      </c>
      <c r="H1118" s="228">
        <v>1740</v>
      </c>
      <c r="I1118" s="228">
        <v>2080</v>
      </c>
    </row>
    <row r="1119" spans="2:9">
      <c r="B1119" s="227">
        <v>93205</v>
      </c>
      <c r="C1119" s="227" t="s">
        <v>334</v>
      </c>
      <c r="D1119" s="227" t="s">
        <v>335</v>
      </c>
      <c r="E1119" s="228">
        <v>870</v>
      </c>
      <c r="F1119" s="228">
        <v>880</v>
      </c>
      <c r="G1119" s="228">
        <v>1140</v>
      </c>
      <c r="H1119" s="228">
        <v>1600</v>
      </c>
      <c r="I1119" s="228">
        <v>1930</v>
      </c>
    </row>
    <row r="1120" spans="2:9">
      <c r="B1120" s="227">
        <v>93206</v>
      </c>
      <c r="C1120" s="227" t="s">
        <v>334</v>
      </c>
      <c r="D1120" s="227" t="s">
        <v>335</v>
      </c>
      <c r="E1120" s="228">
        <v>920</v>
      </c>
      <c r="F1120" s="228">
        <v>930</v>
      </c>
      <c r="G1120" s="228">
        <v>1200</v>
      </c>
      <c r="H1120" s="228">
        <v>1680</v>
      </c>
      <c r="I1120" s="228">
        <v>2020</v>
      </c>
    </row>
    <row r="1121" spans="2:9">
      <c r="B1121" s="227">
        <v>93207</v>
      </c>
      <c r="C1121" s="227" t="s">
        <v>332</v>
      </c>
      <c r="D1121" s="227" t="s">
        <v>333</v>
      </c>
      <c r="E1121" s="228">
        <v>1080</v>
      </c>
      <c r="F1121" s="228">
        <v>1090</v>
      </c>
      <c r="G1121" s="228">
        <v>1430</v>
      </c>
      <c r="H1121" s="228">
        <v>1970</v>
      </c>
      <c r="I1121" s="228">
        <v>2270</v>
      </c>
    </row>
    <row r="1122" spans="2:9">
      <c r="B1122" s="227">
        <v>93208</v>
      </c>
      <c r="C1122" s="227" t="s">
        <v>332</v>
      </c>
      <c r="D1122" s="227" t="s">
        <v>333</v>
      </c>
      <c r="E1122" s="228">
        <v>960</v>
      </c>
      <c r="F1122" s="228">
        <v>970</v>
      </c>
      <c r="G1122" s="228">
        <v>1270</v>
      </c>
      <c r="H1122" s="228">
        <v>1750</v>
      </c>
      <c r="I1122" s="228">
        <v>2020</v>
      </c>
    </row>
    <row r="1123" spans="2:9">
      <c r="B1123" s="227">
        <v>93210</v>
      </c>
      <c r="C1123" s="227" t="s">
        <v>336</v>
      </c>
      <c r="D1123" s="227" t="s">
        <v>337</v>
      </c>
      <c r="E1123" s="228">
        <v>2110</v>
      </c>
      <c r="F1123" s="228">
        <v>2140</v>
      </c>
      <c r="G1123" s="228">
        <v>2600</v>
      </c>
      <c r="H1123" s="228">
        <v>3600</v>
      </c>
      <c r="I1123" s="228">
        <v>3960</v>
      </c>
    </row>
    <row r="1124" spans="2:9">
      <c r="B1124" s="227">
        <v>93210</v>
      </c>
      <c r="C1124" s="227" t="s">
        <v>338</v>
      </c>
      <c r="D1124" s="227" t="s">
        <v>339</v>
      </c>
      <c r="E1124" s="228">
        <v>2110</v>
      </c>
      <c r="F1124" s="228">
        <v>2140</v>
      </c>
      <c r="G1124" s="228">
        <v>2600</v>
      </c>
      <c r="H1124" s="228">
        <v>3600</v>
      </c>
      <c r="I1124" s="228">
        <v>3960</v>
      </c>
    </row>
    <row r="1125" spans="2:9">
      <c r="B1125" s="227">
        <v>93210</v>
      </c>
      <c r="C1125" s="227" t="s">
        <v>340</v>
      </c>
      <c r="D1125" s="227" t="s">
        <v>341</v>
      </c>
      <c r="E1125" s="228">
        <v>2110</v>
      </c>
      <c r="F1125" s="228">
        <v>2140</v>
      </c>
      <c r="G1125" s="228">
        <v>2600</v>
      </c>
      <c r="H1125" s="228">
        <v>3600</v>
      </c>
      <c r="I1125" s="228">
        <v>3960</v>
      </c>
    </row>
    <row r="1126" spans="2:9">
      <c r="B1126" s="227">
        <v>93212</v>
      </c>
      <c r="C1126" s="227" t="s">
        <v>330</v>
      </c>
      <c r="D1126" s="227" t="s">
        <v>331</v>
      </c>
      <c r="E1126" s="228">
        <v>1000</v>
      </c>
      <c r="F1126" s="228">
        <v>1000</v>
      </c>
      <c r="G1126" s="228">
        <v>1250</v>
      </c>
      <c r="H1126" s="228">
        <v>1750</v>
      </c>
      <c r="I1126" s="228">
        <v>2100</v>
      </c>
    </row>
    <row r="1127" spans="2:9">
      <c r="B1127" s="227">
        <v>93212</v>
      </c>
      <c r="C1127" s="227" t="s">
        <v>332</v>
      </c>
      <c r="D1127" s="227" t="s">
        <v>333</v>
      </c>
      <c r="E1127" s="228">
        <v>1000</v>
      </c>
      <c r="F1127" s="228">
        <v>1000</v>
      </c>
      <c r="G1127" s="228">
        <v>1250</v>
      </c>
      <c r="H1127" s="228">
        <v>1750</v>
      </c>
      <c r="I1127" s="228">
        <v>2100</v>
      </c>
    </row>
    <row r="1128" spans="2:9">
      <c r="B1128" s="227">
        <v>93215</v>
      </c>
      <c r="C1128" s="227" t="s">
        <v>334</v>
      </c>
      <c r="D1128" s="227" t="s">
        <v>335</v>
      </c>
      <c r="E1128" s="228">
        <v>960</v>
      </c>
      <c r="F1128" s="228">
        <v>960</v>
      </c>
      <c r="G1128" s="228">
        <v>1250</v>
      </c>
      <c r="H1128" s="228">
        <v>1750</v>
      </c>
      <c r="I1128" s="228">
        <v>2100</v>
      </c>
    </row>
    <row r="1129" spans="2:9">
      <c r="B1129" s="227">
        <v>93215</v>
      </c>
      <c r="C1129" s="227" t="s">
        <v>332</v>
      </c>
      <c r="D1129" s="227" t="s">
        <v>333</v>
      </c>
      <c r="E1129" s="228">
        <v>960</v>
      </c>
      <c r="F1129" s="228">
        <v>960</v>
      </c>
      <c r="G1129" s="228">
        <v>1250</v>
      </c>
      <c r="H1129" s="228">
        <v>1750</v>
      </c>
      <c r="I1129" s="228">
        <v>2100</v>
      </c>
    </row>
    <row r="1130" spans="2:9">
      <c r="B1130" s="227">
        <v>93218</v>
      </c>
      <c r="C1130" s="227" t="s">
        <v>332</v>
      </c>
      <c r="D1130" s="227" t="s">
        <v>333</v>
      </c>
      <c r="E1130" s="228">
        <v>1120</v>
      </c>
      <c r="F1130" s="228">
        <v>1130</v>
      </c>
      <c r="G1130" s="228">
        <v>1480</v>
      </c>
      <c r="H1130" s="228">
        <v>2040</v>
      </c>
      <c r="I1130" s="228">
        <v>2350</v>
      </c>
    </row>
    <row r="1131" spans="2:9">
      <c r="B1131" s="227">
        <v>93219</v>
      </c>
      <c r="C1131" s="227" t="s">
        <v>334</v>
      </c>
      <c r="D1131" s="227" t="s">
        <v>335</v>
      </c>
      <c r="E1131" s="228">
        <v>880</v>
      </c>
      <c r="F1131" s="228">
        <v>900</v>
      </c>
      <c r="G1131" s="228">
        <v>1170</v>
      </c>
      <c r="H1131" s="228">
        <v>1630</v>
      </c>
      <c r="I1131" s="228">
        <v>1930</v>
      </c>
    </row>
    <row r="1132" spans="2:9">
      <c r="B1132" s="227">
        <v>93219</v>
      </c>
      <c r="C1132" s="227" t="s">
        <v>332</v>
      </c>
      <c r="D1132" s="227" t="s">
        <v>333</v>
      </c>
      <c r="E1132" s="228">
        <v>880</v>
      </c>
      <c r="F1132" s="228">
        <v>900</v>
      </c>
      <c r="G1132" s="228">
        <v>1170</v>
      </c>
      <c r="H1132" s="228">
        <v>1630</v>
      </c>
      <c r="I1132" s="228">
        <v>1930</v>
      </c>
    </row>
    <row r="1133" spans="2:9">
      <c r="B1133" s="227">
        <v>93220</v>
      </c>
      <c r="C1133" s="227" t="s">
        <v>334</v>
      </c>
      <c r="D1133" s="227" t="s">
        <v>335</v>
      </c>
      <c r="E1133" s="228">
        <v>1020</v>
      </c>
      <c r="F1133" s="228">
        <v>1030</v>
      </c>
      <c r="G1133" s="228">
        <v>1330</v>
      </c>
      <c r="H1133" s="228">
        <v>1860</v>
      </c>
      <c r="I1133" s="228">
        <v>2230</v>
      </c>
    </row>
    <row r="1134" spans="2:9">
      <c r="B1134" s="227">
        <v>93221</v>
      </c>
      <c r="C1134" s="227" t="s">
        <v>332</v>
      </c>
      <c r="D1134" s="227" t="s">
        <v>333</v>
      </c>
      <c r="E1134" s="228">
        <v>1140</v>
      </c>
      <c r="F1134" s="228">
        <v>1150</v>
      </c>
      <c r="G1134" s="228">
        <v>1510</v>
      </c>
      <c r="H1134" s="228">
        <v>2080</v>
      </c>
      <c r="I1134" s="228">
        <v>2400</v>
      </c>
    </row>
    <row r="1135" spans="2:9">
      <c r="B1135" s="227">
        <v>93222</v>
      </c>
      <c r="C1135" s="227" t="s">
        <v>334</v>
      </c>
      <c r="D1135" s="227" t="s">
        <v>335</v>
      </c>
      <c r="E1135" s="228">
        <v>1360</v>
      </c>
      <c r="F1135" s="228">
        <v>1370</v>
      </c>
      <c r="G1135" s="228">
        <v>1780</v>
      </c>
      <c r="H1135" s="228">
        <v>2490</v>
      </c>
      <c r="I1135" s="228">
        <v>2990</v>
      </c>
    </row>
    <row r="1136" spans="2:9">
      <c r="B1136" s="227">
        <v>93223</v>
      </c>
      <c r="C1136" s="227" t="s">
        <v>332</v>
      </c>
      <c r="D1136" s="227" t="s">
        <v>333</v>
      </c>
      <c r="E1136" s="228">
        <v>900</v>
      </c>
      <c r="F1136" s="228">
        <v>910</v>
      </c>
      <c r="G1136" s="228">
        <v>1190</v>
      </c>
      <c r="H1136" s="228">
        <v>1640</v>
      </c>
      <c r="I1136" s="228">
        <v>1890</v>
      </c>
    </row>
    <row r="1137" spans="2:9">
      <c r="B1137" s="227">
        <v>93224</v>
      </c>
      <c r="C1137" s="227" t="s">
        <v>334</v>
      </c>
      <c r="D1137" s="227" t="s">
        <v>335</v>
      </c>
      <c r="E1137" s="228">
        <v>1200</v>
      </c>
      <c r="F1137" s="228">
        <v>1210</v>
      </c>
      <c r="G1137" s="228">
        <v>1570</v>
      </c>
      <c r="H1137" s="228">
        <v>2200</v>
      </c>
      <c r="I1137" s="228">
        <v>2640</v>
      </c>
    </row>
    <row r="1138" spans="2:9">
      <c r="B1138" s="227">
        <v>93225</v>
      </c>
      <c r="C1138" s="227" t="s">
        <v>334</v>
      </c>
      <c r="D1138" s="227" t="s">
        <v>335</v>
      </c>
      <c r="E1138" s="228">
        <v>1560</v>
      </c>
      <c r="F1138" s="228">
        <v>1810</v>
      </c>
      <c r="G1138" s="228">
        <v>2180</v>
      </c>
      <c r="H1138" s="228">
        <v>2980</v>
      </c>
      <c r="I1138" s="228">
        <v>3490</v>
      </c>
    </row>
    <row r="1139" spans="2:9">
      <c r="B1139" s="227">
        <v>93225</v>
      </c>
      <c r="C1139" s="227" t="s">
        <v>316</v>
      </c>
      <c r="D1139" s="227" t="s">
        <v>317</v>
      </c>
      <c r="E1139" s="228">
        <v>1560</v>
      </c>
      <c r="F1139" s="228">
        <v>1810</v>
      </c>
      <c r="G1139" s="228">
        <v>2180</v>
      </c>
      <c r="H1139" s="228">
        <v>2980</v>
      </c>
      <c r="I1139" s="228">
        <v>3490</v>
      </c>
    </row>
    <row r="1140" spans="2:9">
      <c r="B1140" s="227">
        <v>93226</v>
      </c>
      <c r="C1140" s="227" t="s">
        <v>334</v>
      </c>
      <c r="D1140" s="227" t="s">
        <v>335</v>
      </c>
      <c r="E1140" s="228">
        <v>1070</v>
      </c>
      <c r="F1140" s="228">
        <v>1080</v>
      </c>
      <c r="G1140" s="228">
        <v>1410</v>
      </c>
      <c r="H1140" s="228">
        <v>1950</v>
      </c>
      <c r="I1140" s="228">
        <v>2290</v>
      </c>
    </row>
    <row r="1141" spans="2:9">
      <c r="B1141" s="227">
        <v>93227</v>
      </c>
      <c r="C1141" s="227" t="s">
        <v>332</v>
      </c>
      <c r="D1141" s="227" t="s">
        <v>333</v>
      </c>
      <c r="E1141" s="228">
        <v>1090</v>
      </c>
      <c r="F1141" s="228">
        <v>1100</v>
      </c>
      <c r="G1141" s="228">
        <v>1440</v>
      </c>
      <c r="H1141" s="228">
        <v>1980</v>
      </c>
      <c r="I1141" s="228">
        <v>2290</v>
      </c>
    </row>
    <row r="1142" spans="2:9">
      <c r="B1142" s="227">
        <v>93230</v>
      </c>
      <c r="C1142" s="227" t="s">
        <v>330</v>
      </c>
      <c r="D1142" s="227" t="s">
        <v>331</v>
      </c>
      <c r="E1142" s="228">
        <v>1120</v>
      </c>
      <c r="F1142" s="228">
        <v>1120</v>
      </c>
      <c r="G1142" s="228">
        <v>1400</v>
      </c>
      <c r="H1142" s="228">
        <v>1960</v>
      </c>
      <c r="I1142" s="228">
        <v>2350</v>
      </c>
    </row>
    <row r="1143" spans="2:9">
      <c r="B1143" s="227">
        <v>93230</v>
      </c>
      <c r="C1143" s="227" t="s">
        <v>332</v>
      </c>
      <c r="D1143" s="227" t="s">
        <v>333</v>
      </c>
      <c r="E1143" s="228">
        <v>1120</v>
      </c>
      <c r="F1143" s="228">
        <v>1120</v>
      </c>
      <c r="G1143" s="228">
        <v>1400</v>
      </c>
      <c r="H1143" s="228">
        <v>1960</v>
      </c>
      <c r="I1143" s="228">
        <v>2350</v>
      </c>
    </row>
    <row r="1144" spans="2:9">
      <c r="B1144" s="227">
        <v>93232</v>
      </c>
      <c r="C1144" s="227" t="s">
        <v>330</v>
      </c>
      <c r="D1144" s="227" t="s">
        <v>331</v>
      </c>
      <c r="E1144" s="228">
        <v>1160</v>
      </c>
      <c r="F1144" s="228">
        <v>1160</v>
      </c>
      <c r="G1144" s="228">
        <v>1450</v>
      </c>
      <c r="H1144" s="228">
        <v>2030</v>
      </c>
      <c r="I1144" s="228">
        <v>2430</v>
      </c>
    </row>
    <row r="1145" spans="2:9">
      <c r="B1145" s="227">
        <v>93234</v>
      </c>
      <c r="C1145" s="227" t="s">
        <v>336</v>
      </c>
      <c r="D1145" s="227" t="s">
        <v>337</v>
      </c>
      <c r="E1145" s="228">
        <v>1040</v>
      </c>
      <c r="F1145" s="228">
        <v>1050</v>
      </c>
      <c r="G1145" s="228">
        <v>1300</v>
      </c>
      <c r="H1145" s="228">
        <v>1830</v>
      </c>
      <c r="I1145" s="228">
        <v>2100</v>
      </c>
    </row>
    <row r="1146" spans="2:9">
      <c r="B1146" s="227">
        <v>93235</v>
      </c>
      <c r="C1146" s="227" t="s">
        <v>332</v>
      </c>
      <c r="D1146" s="227" t="s">
        <v>333</v>
      </c>
      <c r="E1146" s="228">
        <v>890</v>
      </c>
      <c r="F1146" s="228">
        <v>900</v>
      </c>
      <c r="G1146" s="228">
        <v>1180</v>
      </c>
      <c r="H1146" s="228">
        <v>1630</v>
      </c>
      <c r="I1146" s="228">
        <v>1880</v>
      </c>
    </row>
    <row r="1147" spans="2:9">
      <c r="B1147" s="227">
        <v>93237</v>
      </c>
      <c r="C1147" s="227" t="s">
        <v>332</v>
      </c>
      <c r="D1147" s="227" t="s">
        <v>333</v>
      </c>
      <c r="E1147" s="228">
        <v>1340</v>
      </c>
      <c r="F1147" s="228">
        <v>1350</v>
      </c>
      <c r="G1147" s="228">
        <v>1770</v>
      </c>
      <c r="H1147" s="228">
        <v>2440</v>
      </c>
      <c r="I1147" s="228">
        <v>2810</v>
      </c>
    </row>
    <row r="1148" spans="2:9">
      <c r="B1148" s="227">
        <v>93238</v>
      </c>
      <c r="C1148" s="227" t="s">
        <v>334</v>
      </c>
      <c r="D1148" s="227" t="s">
        <v>335</v>
      </c>
      <c r="E1148" s="228">
        <v>880</v>
      </c>
      <c r="F1148" s="228">
        <v>900</v>
      </c>
      <c r="G1148" s="228">
        <v>1170</v>
      </c>
      <c r="H1148" s="228">
        <v>1630</v>
      </c>
      <c r="I1148" s="228">
        <v>1930</v>
      </c>
    </row>
    <row r="1149" spans="2:9">
      <c r="B1149" s="227">
        <v>93238</v>
      </c>
      <c r="C1149" s="227" t="s">
        <v>332</v>
      </c>
      <c r="D1149" s="227" t="s">
        <v>333</v>
      </c>
      <c r="E1149" s="228">
        <v>880</v>
      </c>
      <c r="F1149" s="228">
        <v>900</v>
      </c>
      <c r="G1149" s="228">
        <v>1170</v>
      </c>
      <c r="H1149" s="228">
        <v>1630</v>
      </c>
      <c r="I1149" s="228">
        <v>1930</v>
      </c>
    </row>
    <row r="1150" spans="2:9">
      <c r="B1150" s="227">
        <v>93239</v>
      </c>
      <c r="C1150" s="227" t="s">
        <v>330</v>
      </c>
      <c r="D1150" s="227" t="s">
        <v>331</v>
      </c>
      <c r="E1150" s="228">
        <v>1000</v>
      </c>
      <c r="F1150" s="228">
        <v>1000</v>
      </c>
      <c r="G1150" s="228">
        <v>1250</v>
      </c>
      <c r="H1150" s="228">
        <v>1750</v>
      </c>
      <c r="I1150" s="228">
        <v>2100</v>
      </c>
    </row>
    <row r="1151" spans="2:9">
      <c r="B1151" s="227">
        <v>93240</v>
      </c>
      <c r="C1151" s="227" t="s">
        <v>334</v>
      </c>
      <c r="D1151" s="227" t="s">
        <v>335</v>
      </c>
      <c r="E1151" s="228">
        <v>920</v>
      </c>
      <c r="F1151" s="228">
        <v>930</v>
      </c>
      <c r="G1151" s="228">
        <v>1200</v>
      </c>
      <c r="H1151" s="228">
        <v>1680</v>
      </c>
      <c r="I1151" s="228">
        <v>2020</v>
      </c>
    </row>
    <row r="1152" spans="2:9">
      <c r="B1152" s="227">
        <v>93241</v>
      </c>
      <c r="C1152" s="227" t="s">
        <v>334</v>
      </c>
      <c r="D1152" s="227" t="s">
        <v>335</v>
      </c>
      <c r="E1152" s="228">
        <v>870</v>
      </c>
      <c r="F1152" s="228">
        <v>880</v>
      </c>
      <c r="G1152" s="228">
        <v>1140</v>
      </c>
      <c r="H1152" s="228">
        <v>1600</v>
      </c>
      <c r="I1152" s="228">
        <v>1930</v>
      </c>
    </row>
    <row r="1153" spans="2:9">
      <c r="B1153" s="227">
        <v>93242</v>
      </c>
      <c r="C1153" s="227" t="s">
        <v>336</v>
      </c>
      <c r="D1153" s="227" t="s">
        <v>337</v>
      </c>
      <c r="E1153" s="228">
        <v>1080</v>
      </c>
      <c r="F1153" s="228">
        <v>1080</v>
      </c>
      <c r="G1153" s="228">
        <v>1340</v>
      </c>
      <c r="H1153" s="228">
        <v>1880</v>
      </c>
      <c r="I1153" s="228">
        <v>2150</v>
      </c>
    </row>
    <row r="1154" spans="2:9">
      <c r="B1154" s="227">
        <v>93242</v>
      </c>
      <c r="C1154" s="227" t="s">
        <v>330</v>
      </c>
      <c r="D1154" s="227" t="s">
        <v>331</v>
      </c>
      <c r="E1154" s="228">
        <v>1080</v>
      </c>
      <c r="F1154" s="228">
        <v>1080</v>
      </c>
      <c r="G1154" s="228">
        <v>1340</v>
      </c>
      <c r="H1154" s="228">
        <v>1880</v>
      </c>
      <c r="I1154" s="228">
        <v>2150</v>
      </c>
    </row>
    <row r="1155" spans="2:9">
      <c r="B1155" s="227">
        <v>93243</v>
      </c>
      <c r="C1155" s="227" t="s">
        <v>334</v>
      </c>
      <c r="D1155" s="227" t="s">
        <v>335</v>
      </c>
      <c r="E1155" s="228">
        <v>1600</v>
      </c>
      <c r="F1155" s="228">
        <v>1810</v>
      </c>
      <c r="G1155" s="228">
        <v>2290</v>
      </c>
      <c r="H1155" s="228">
        <v>2940</v>
      </c>
      <c r="I1155" s="228">
        <v>3240</v>
      </c>
    </row>
    <row r="1156" spans="2:9">
      <c r="B1156" s="227">
        <v>93243</v>
      </c>
      <c r="C1156" s="227" t="s">
        <v>314</v>
      </c>
      <c r="D1156" s="227" t="s">
        <v>315</v>
      </c>
      <c r="E1156" s="228">
        <v>1600</v>
      </c>
      <c r="F1156" s="228">
        <v>1810</v>
      </c>
      <c r="G1156" s="228">
        <v>2290</v>
      </c>
      <c r="H1156" s="228">
        <v>2940</v>
      </c>
      <c r="I1156" s="228">
        <v>3240</v>
      </c>
    </row>
    <row r="1157" spans="2:9">
      <c r="B1157" s="227">
        <v>93244</v>
      </c>
      <c r="C1157" s="227" t="s">
        <v>332</v>
      </c>
      <c r="D1157" s="227" t="s">
        <v>333</v>
      </c>
      <c r="E1157" s="228">
        <v>1210</v>
      </c>
      <c r="F1157" s="228">
        <v>1220</v>
      </c>
      <c r="G1157" s="228">
        <v>1600</v>
      </c>
      <c r="H1157" s="228">
        <v>2200</v>
      </c>
      <c r="I1157" s="228">
        <v>2540</v>
      </c>
    </row>
    <row r="1158" spans="2:9">
      <c r="B1158" s="227">
        <v>93245</v>
      </c>
      <c r="C1158" s="227" t="s">
        <v>330</v>
      </c>
      <c r="D1158" s="227" t="s">
        <v>331</v>
      </c>
      <c r="E1158" s="228">
        <v>1390</v>
      </c>
      <c r="F1158" s="228">
        <v>1390</v>
      </c>
      <c r="G1158" s="228">
        <v>1740</v>
      </c>
      <c r="H1158" s="228">
        <v>2440</v>
      </c>
      <c r="I1158" s="228">
        <v>2920</v>
      </c>
    </row>
    <row r="1159" spans="2:9">
      <c r="B1159" s="227">
        <v>93246</v>
      </c>
      <c r="C1159" s="227" t="s">
        <v>330</v>
      </c>
      <c r="D1159" s="227" t="s">
        <v>331</v>
      </c>
      <c r="E1159" s="228">
        <v>1220</v>
      </c>
      <c r="F1159" s="228">
        <v>1220</v>
      </c>
      <c r="G1159" s="228">
        <v>1520</v>
      </c>
      <c r="H1159" s="228">
        <v>2130</v>
      </c>
      <c r="I1159" s="228">
        <v>2520</v>
      </c>
    </row>
    <row r="1160" spans="2:9">
      <c r="B1160" s="227">
        <v>93247</v>
      </c>
      <c r="C1160" s="227" t="s">
        <v>332</v>
      </c>
      <c r="D1160" s="227" t="s">
        <v>333</v>
      </c>
      <c r="E1160" s="228">
        <v>880</v>
      </c>
      <c r="F1160" s="228">
        <v>900</v>
      </c>
      <c r="G1160" s="228">
        <v>1170</v>
      </c>
      <c r="H1160" s="228">
        <v>1630</v>
      </c>
      <c r="I1160" s="228">
        <v>1860</v>
      </c>
    </row>
    <row r="1161" spans="2:9">
      <c r="B1161" s="227">
        <v>93249</v>
      </c>
      <c r="C1161" s="227" t="s">
        <v>334</v>
      </c>
      <c r="D1161" s="227" t="s">
        <v>335</v>
      </c>
      <c r="E1161" s="228">
        <v>870</v>
      </c>
      <c r="F1161" s="228">
        <v>880</v>
      </c>
      <c r="G1161" s="228">
        <v>1140</v>
      </c>
      <c r="H1161" s="228">
        <v>1600</v>
      </c>
      <c r="I1161" s="228">
        <v>1930</v>
      </c>
    </row>
    <row r="1162" spans="2:9">
      <c r="B1162" s="227">
        <v>93250</v>
      </c>
      <c r="C1162" s="227" t="s">
        <v>334</v>
      </c>
      <c r="D1162" s="227" t="s">
        <v>335</v>
      </c>
      <c r="E1162" s="228">
        <v>990</v>
      </c>
      <c r="F1162" s="228">
        <v>1000</v>
      </c>
      <c r="G1162" s="228">
        <v>1290</v>
      </c>
      <c r="H1162" s="228">
        <v>1810</v>
      </c>
      <c r="I1162" s="228">
        <v>2170</v>
      </c>
    </row>
    <row r="1163" spans="2:9">
      <c r="B1163" s="227">
        <v>93251</v>
      </c>
      <c r="C1163" s="227" t="s">
        <v>334</v>
      </c>
      <c r="D1163" s="227" t="s">
        <v>335</v>
      </c>
      <c r="E1163" s="228">
        <v>870</v>
      </c>
      <c r="F1163" s="228">
        <v>880</v>
      </c>
      <c r="G1163" s="228">
        <v>1140</v>
      </c>
      <c r="H1163" s="228">
        <v>1600</v>
      </c>
      <c r="I1163" s="228">
        <v>1930</v>
      </c>
    </row>
    <row r="1164" spans="2:9">
      <c r="B1164" s="227">
        <v>93252</v>
      </c>
      <c r="C1164" s="227" t="s">
        <v>334</v>
      </c>
      <c r="D1164" s="227" t="s">
        <v>335</v>
      </c>
      <c r="E1164" s="228">
        <v>2100</v>
      </c>
      <c r="F1164" s="228">
        <v>2390</v>
      </c>
      <c r="G1164" s="228">
        <v>2700</v>
      </c>
      <c r="H1164" s="228">
        <v>3600</v>
      </c>
      <c r="I1164" s="228">
        <v>4080</v>
      </c>
    </row>
    <row r="1165" spans="2:9">
      <c r="B1165" s="227">
        <v>93252</v>
      </c>
      <c r="C1165" s="227" t="s">
        <v>316</v>
      </c>
      <c r="D1165" s="227" t="s">
        <v>317</v>
      </c>
      <c r="E1165" s="228">
        <v>2100</v>
      </c>
      <c r="F1165" s="228">
        <v>2390</v>
      </c>
      <c r="G1165" s="228">
        <v>2700</v>
      </c>
      <c r="H1165" s="228">
        <v>3600</v>
      </c>
      <c r="I1165" s="228">
        <v>4080</v>
      </c>
    </row>
    <row r="1166" spans="2:9">
      <c r="B1166" s="227">
        <v>93252</v>
      </c>
      <c r="C1166" s="227" t="s">
        <v>342</v>
      </c>
      <c r="D1166" s="227" t="s">
        <v>343</v>
      </c>
      <c r="E1166" s="228">
        <v>2100</v>
      </c>
      <c r="F1166" s="228">
        <v>2390</v>
      </c>
      <c r="G1166" s="228">
        <v>2700</v>
      </c>
      <c r="H1166" s="228">
        <v>3600</v>
      </c>
      <c r="I1166" s="228">
        <v>4080</v>
      </c>
    </row>
    <row r="1167" spans="2:9">
      <c r="B1167" s="227">
        <v>93252</v>
      </c>
      <c r="C1167" s="227" t="s">
        <v>328</v>
      </c>
      <c r="D1167" s="227" t="s">
        <v>329</v>
      </c>
      <c r="E1167" s="228">
        <v>2100</v>
      </c>
      <c r="F1167" s="228">
        <v>2390</v>
      </c>
      <c r="G1167" s="228">
        <v>2700</v>
      </c>
      <c r="H1167" s="228">
        <v>3600</v>
      </c>
      <c r="I1167" s="228">
        <v>4080</v>
      </c>
    </row>
    <row r="1168" spans="2:9">
      <c r="B1168" s="227">
        <v>93254</v>
      </c>
      <c r="C1168" s="227" t="s">
        <v>342</v>
      </c>
      <c r="D1168" s="227" t="s">
        <v>343</v>
      </c>
      <c r="E1168" s="228">
        <v>2100</v>
      </c>
      <c r="F1168" s="228">
        <v>2390</v>
      </c>
      <c r="G1168" s="228">
        <v>2700</v>
      </c>
      <c r="H1168" s="228">
        <v>3600</v>
      </c>
      <c r="I1168" s="228">
        <v>4080</v>
      </c>
    </row>
    <row r="1169" spans="2:9">
      <c r="B1169" s="227">
        <v>93254</v>
      </c>
      <c r="C1169" s="227" t="s">
        <v>328</v>
      </c>
      <c r="D1169" s="227" t="s">
        <v>329</v>
      </c>
      <c r="E1169" s="228">
        <v>2100</v>
      </c>
      <c r="F1169" s="228">
        <v>2390</v>
      </c>
      <c r="G1169" s="228">
        <v>2700</v>
      </c>
      <c r="H1169" s="228">
        <v>3600</v>
      </c>
      <c r="I1169" s="228">
        <v>4080</v>
      </c>
    </row>
    <row r="1170" spans="2:9">
      <c r="B1170" s="227">
        <v>93255</v>
      </c>
      <c r="C1170" s="227" t="s">
        <v>334</v>
      </c>
      <c r="D1170" s="227" t="s">
        <v>335</v>
      </c>
      <c r="E1170" s="228">
        <v>890</v>
      </c>
      <c r="F1170" s="228">
        <v>900</v>
      </c>
      <c r="G1170" s="228">
        <v>1170</v>
      </c>
      <c r="H1170" s="228">
        <v>1640</v>
      </c>
      <c r="I1170" s="228">
        <v>1960</v>
      </c>
    </row>
    <row r="1171" spans="2:9">
      <c r="B1171" s="227">
        <v>93256</v>
      </c>
      <c r="C1171" s="227" t="s">
        <v>332</v>
      </c>
      <c r="D1171" s="227" t="s">
        <v>333</v>
      </c>
      <c r="E1171" s="228">
        <v>960</v>
      </c>
      <c r="F1171" s="228">
        <v>970</v>
      </c>
      <c r="G1171" s="228">
        <v>1270</v>
      </c>
      <c r="H1171" s="228">
        <v>1750</v>
      </c>
      <c r="I1171" s="228">
        <v>2020</v>
      </c>
    </row>
    <row r="1172" spans="2:9">
      <c r="B1172" s="227">
        <v>93257</v>
      </c>
      <c r="C1172" s="227" t="s">
        <v>332</v>
      </c>
      <c r="D1172" s="227" t="s">
        <v>333</v>
      </c>
      <c r="E1172" s="228">
        <v>1050</v>
      </c>
      <c r="F1172" s="228">
        <v>1060</v>
      </c>
      <c r="G1172" s="228">
        <v>1390</v>
      </c>
      <c r="H1172" s="228">
        <v>1910</v>
      </c>
      <c r="I1172" s="228">
        <v>2210</v>
      </c>
    </row>
    <row r="1173" spans="2:9">
      <c r="B1173" s="227">
        <v>93258</v>
      </c>
      <c r="C1173" s="227" t="s">
        <v>332</v>
      </c>
      <c r="D1173" s="227" t="s">
        <v>333</v>
      </c>
      <c r="E1173" s="228">
        <v>890</v>
      </c>
      <c r="F1173" s="228">
        <v>900</v>
      </c>
      <c r="G1173" s="228">
        <v>1170</v>
      </c>
      <c r="H1173" s="228">
        <v>1630</v>
      </c>
      <c r="I1173" s="228">
        <v>1860</v>
      </c>
    </row>
    <row r="1174" spans="2:9">
      <c r="B1174" s="227">
        <v>93260</v>
      </c>
      <c r="C1174" s="227" t="s">
        <v>332</v>
      </c>
      <c r="D1174" s="227" t="s">
        <v>333</v>
      </c>
      <c r="E1174" s="228">
        <v>1080</v>
      </c>
      <c r="F1174" s="228">
        <v>1090</v>
      </c>
      <c r="G1174" s="228">
        <v>1430</v>
      </c>
      <c r="H1174" s="228">
        <v>1970</v>
      </c>
      <c r="I1174" s="228">
        <v>2270</v>
      </c>
    </row>
    <row r="1175" spans="2:9">
      <c r="B1175" s="227">
        <v>93261</v>
      </c>
      <c r="C1175" s="227" t="s">
        <v>332</v>
      </c>
      <c r="D1175" s="227" t="s">
        <v>333</v>
      </c>
      <c r="E1175" s="228">
        <v>880</v>
      </c>
      <c r="F1175" s="228">
        <v>900</v>
      </c>
      <c r="G1175" s="228">
        <v>1170</v>
      </c>
      <c r="H1175" s="228">
        <v>1630</v>
      </c>
      <c r="I1175" s="228">
        <v>1860</v>
      </c>
    </row>
    <row r="1176" spans="2:9">
      <c r="B1176" s="227">
        <v>93262</v>
      </c>
      <c r="C1176" s="227" t="s">
        <v>332</v>
      </c>
      <c r="D1176" s="227" t="s">
        <v>333</v>
      </c>
      <c r="E1176" s="228">
        <v>1260</v>
      </c>
      <c r="F1176" s="228">
        <v>1270</v>
      </c>
      <c r="G1176" s="228">
        <v>1670</v>
      </c>
      <c r="H1176" s="228">
        <v>2300</v>
      </c>
      <c r="I1176" s="228">
        <v>2650</v>
      </c>
    </row>
    <row r="1177" spans="2:9">
      <c r="B1177" s="227">
        <v>93263</v>
      </c>
      <c r="C1177" s="227" t="s">
        <v>334</v>
      </c>
      <c r="D1177" s="227" t="s">
        <v>335</v>
      </c>
      <c r="E1177" s="228">
        <v>1060</v>
      </c>
      <c r="F1177" s="228">
        <v>1060</v>
      </c>
      <c r="G1177" s="228">
        <v>1380</v>
      </c>
      <c r="H1177" s="228">
        <v>1930</v>
      </c>
      <c r="I1177" s="228">
        <v>2320</v>
      </c>
    </row>
    <row r="1178" spans="2:9">
      <c r="B1178" s="227">
        <v>93265</v>
      </c>
      <c r="C1178" s="227" t="s">
        <v>332</v>
      </c>
      <c r="D1178" s="227" t="s">
        <v>333</v>
      </c>
      <c r="E1178" s="228">
        <v>960</v>
      </c>
      <c r="F1178" s="228">
        <v>970</v>
      </c>
      <c r="G1178" s="228">
        <v>1270</v>
      </c>
      <c r="H1178" s="228">
        <v>1750</v>
      </c>
      <c r="I1178" s="228">
        <v>2020</v>
      </c>
    </row>
    <row r="1179" spans="2:9">
      <c r="B1179" s="227">
        <v>93266</v>
      </c>
      <c r="C1179" s="227" t="s">
        <v>330</v>
      </c>
      <c r="D1179" s="227" t="s">
        <v>331</v>
      </c>
      <c r="E1179" s="228">
        <v>1290</v>
      </c>
      <c r="F1179" s="228">
        <v>1300</v>
      </c>
      <c r="G1179" s="228">
        <v>1620</v>
      </c>
      <c r="H1179" s="228">
        <v>2270</v>
      </c>
      <c r="I1179" s="228">
        <v>2720</v>
      </c>
    </row>
    <row r="1180" spans="2:9">
      <c r="B1180" s="227">
        <v>93267</v>
      </c>
      <c r="C1180" s="227" t="s">
        <v>332</v>
      </c>
      <c r="D1180" s="227" t="s">
        <v>333</v>
      </c>
      <c r="E1180" s="228">
        <v>880</v>
      </c>
      <c r="F1180" s="228">
        <v>900</v>
      </c>
      <c r="G1180" s="228">
        <v>1170</v>
      </c>
      <c r="H1180" s="228">
        <v>1630</v>
      </c>
      <c r="I1180" s="228">
        <v>1860</v>
      </c>
    </row>
    <row r="1181" spans="2:9">
      <c r="B1181" s="227">
        <v>93268</v>
      </c>
      <c r="C1181" s="227" t="s">
        <v>334</v>
      </c>
      <c r="D1181" s="227" t="s">
        <v>335</v>
      </c>
      <c r="E1181" s="228">
        <v>870</v>
      </c>
      <c r="F1181" s="228">
        <v>880</v>
      </c>
      <c r="G1181" s="228">
        <v>1140</v>
      </c>
      <c r="H1181" s="228">
        <v>1600</v>
      </c>
      <c r="I1181" s="228">
        <v>1930</v>
      </c>
    </row>
    <row r="1182" spans="2:9">
      <c r="B1182" s="227">
        <v>93270</v>
      </c>
      <c r="C1182" s="227" t="s">
        <v>332</v>
      </c>
      <c r="D1182" s="227" t="s">
        <v>333</v>
      </c>
      <c r="E1182" s="228">
        <v>950</v>
      </c>
      <c r="F1182" s="228">
        <v>950</v>
      </c>
      <c r="G1182" s="228">
        <v>1250</v>
      </c>
      <c r="H1182" s="228">
        <v>1720</v>
      </c>
      <c r="I1182" s="228">
        <v>1990</v>
      </c>
    </row>
    <row r="1183" spans="2:9">
      <c r="B1183" s="227">
        <v>93271</v>
      </c>
      <c r="C1183" s="227" t="s">
        <v>332</v>
      </c>
      <c r="D1183" s="227" t="s">
        <v>333</v>
      </c>
      <c r="E1183" s="228">
        <v>1340</v>
      </c>
      <c r="F1183" s="228">
        <v>1350</v>
      </c>
      <c r="G1183" s="228">
        <v>1770</v>
      </c>
      <c r="H1183" s="228">
        <v>2440</v>
      </c>
      <c r="I1183" s="228">
        <v>2810</v>
      </c>
    </row>
    <row r="1184" spans="2:9">
      <c r="B1184" s="227">
        <v>93272</v>
      </c>
      <c r="C1184" s="227" t="s">
        <v>332</v>
      </c>
      <c r="D1184" s="227" t="s">
        <v>333</v>
      </c>
      <c r="E1184" s="228">
        <v>1190</v>
      </c>
      <c r="F1184" s="228">
        <v>1200</v>
      </c>
      <c r="G1184" s="228">
        <v>1570</v>
      </c>
      <c r="H1184" s="228">
        <v>2160</v>
      </c>
      <c r="I1184" s="228">
        <v>2500</v>
      </c>
    </row>
    <row r="1185" spans="2:9">
      <c r="B1185" s="227">
        <v>93274</v>
      </c>
      <c r="C1185" s="227" t="s">
        <v>330</v>
      </c>
      <c r="D1185" s="227" t="s">
        <v>331</v>
      </c>
      <c r="E1185" s="228">
        <v>1130</v>
      </c>
      <c r="F1185" s="228">
        <v>1140</v>
      </c>
      <c r="G1185" s="228">
        <v>1490</v>
      </c>
      <c r="H1185" s="228">
        <v>2050</v>
      </c>
      <c r="I1185" s="228">
        <v>2370</v>
      </c>
    </row>
    <row r="1186" spans="2:9">
      <c r="B1186" s="227">
        <v>93274</v>
      </c>
      <c r="C1186" s="227" t="s">
        <v>332</v>
      </c>
      <c r="D1186" s="227" t="s">
        <v>333</v>
      </c>
      <c r="E1186" s="228">
        <v>1130</v>
      </c>
      <c r="F1186" s="228">
        <v>1140</v>
      </c>
      <c r="G1186" s="228">
        <v>1490</v>
      </c>
      <c r="H1186" s="228">
        <v>2050</v>
      </c>
      <c r="I1186" s="228">
        <v>2370</v>
      </c>
    </row>
    <row r="1187" spans="2:9">
      <c r="B1187" s="227">
        <v>93275</v>
      </c>
      <c r="C1187" s="227" t="s">
        <v>332</v>
      </c>
      <c r="D1187" s="227" t="s">
        <v>333</v>
      </c>
      <c r="E1187" s="228">
        <v>1080</v>
      </c>
      <c r="F1187" s="228">
        <v>1090</v>
      </c>
      <c r="G1187" s="228">
        <v>1430</v>
      </c>
      <c r="H1187" s="228">
        <v>1970</v>
      </c>
      <c r="I1187" s="228">
        <v>2270</v>
      </c>
    </row>
    <row r="1188" spans="2:9">
      <c r="B1188" s="227">
        <v>93276</v>
      </c>
      <c r="C1188" s="227" t="s">
        <v>334</v>
      </c>
      <c r="D1188" s="227" t="s">
        <v>335</v>
      </c>
      <c r="E1188" s="228">
        <v>1060</v>
      </c>
      <c r="F1188" s="228">
        <v>1060</v>
      </c>
      <c r="G1188" s="228">
        <v>1380</v>
      </c>
      <c r="H1188" s="228">
        <v>1930</v>
      </c>
      <c r="I1188" s="228">
        <v>2320</v>
      </c>
    </row>
    <row r="1189" spans="2:9">
      <c r="B1189" s="227">
        <v>93277</v>
      </c>
      <c r="C1189" s="227" t="s">
        <v>332</v>
      </c>
      <c r="D1189" s="227" t="s">
        <v>333</v>
      </c>
      <c r="E1189" s="228">
        <v>1130</v>
      </c>
      <c r="F1189" s="228">
        <v>1140</v>
      </c>
      <c r="G1189" s="228">
        <v>1490</v>
      </c>
      <c r="H1189" s="228">
        <v>2050</v>
      </c>
      <c r="I1189" s="228">
        <v>2370</v>
      </c>
    </row>
    <row r="1190" spans="2:9">
      <c r="B1190" s="227">
        <v>93278</v>
      </c>
      <c r="C1190" s="227" t="s">
        <v>332</v>
      </c>
      <c r="D1190" s="227" t="s">
        <v>333</v>
      </c>
      <c r="E1190" s="228">
        <v>1080</v>
      </c>
      <c r="F1190" s="228">
        <v>1090</v>
      </c>
      <c r="G1190" s="228">
        <v>1430</v>
      </c>
      <c r="H1190" s="228">
        <v>1970</v>
      </c>
      <c r="I1190" s="228">
        <v>2270</v>
      </c>
    </row>
    <row r="1191" spans="2:9">
      <c r="B1191" s="227">
        <v>93279</v>
      </c>
      <c r="C1191" s="227" t="s">
        <v>332</v>
      </c>
      <c r="D1191" s="227" t="s">
        <v>333</v>
      </c>
      <c r="E1191" s="228">
        <v>1080</v>
      </c>
      <c r="F1191" s="228">
        <v>1090</v>
      </c>
      <c r="G1191" s="228">
        <v>1430</v>
      </c>
      <c r="H1191" s="228">
        <v>1970</v>
      </c>
      <c r="I1191" s="228">
        <v>2270</v>
      </c>
    </row>
    <row r="1192" spans="2:9">
      <c r="B1192" s="227">
        <v>93280</v>
      </c>
      <c r="C1192" s="227" t="s">
        <v>334</v>
      </c>
      <c r="D1192" s="227" t="s">
        <v>335</v>
      </c>
      <c r="E1192" s="228">
        <v>870</v>
      </c>
      <c r="F1192" s="228">
        <v>880</v>
      </c>
      <c r="G1192" s="228">
        <v>1140</v>
      </c>
      <c r="H1192" s="228">
        <v>1600</v>
      </c>
      <c r="I1192" s="228">
        <v>1930</v>
      </c>
    </row>
    <row r="1193" spans="2:9">
      <c r="B1193" s="227">
        <v>93283</v>
      </c>
      <c r="C1193" s="227" t="s">
        <v>334</v>
      </c>
      <c r="D1193" s="227" t="s">
        <v>335</v>
      </c>
      <c r="E1193" s="228">
        <v>870</v>
      </c>
      <c r="F1193" s="228">
        <v>880</v>
      </c>
      <c r="G1193" s="228">
        <v>1140</v>
      </c>
      <c r="H1193" s="228">
        <v>1600</v>
      </c>
      <c r="I1193" s="228">
        <v>1930</v>
      </c>
    </row>
    <row r="1194" spans="2:9">
      <c r="B1194" s="227">
        <v>93285</v>
      </c>
      <c r="C1194" s="227" t="s">
        <v>334</v>
      </c>
      <c r="D1194" s="227" t="s">
        <v>335</v>
      </c>
      <c r="E1194" s="228">
        <v>920</v>
      </c>
      <c r="F1194" s="228">
        <v>930</v>
      </c>
      <c r="G1194" s="228">
        <v>1200</v>
      </c>
      <c r="H1194" s="228">
        <v>1680</v>
      </c>
      <c r="I1194" s="228">
        <v>2020</v>
      </c>
    </row>
    <row r="1195" spans="2:9">
      <c r="B1195" s="227">
        <v>93286</v>
      </c>
      <c r="C1195" s="227" t="s">
        <v>332</v>
      </c>
      <c r="D1195" s="227" t="s">
        <v>333</v>
      </c>
      <c r="E1195" s="228">
        <v>940</v>
      </c>
      <c r="F1195" s="228">
        <v>950</v>
      </c>
      <c r="G1195" s="228">
        <v>1240</v>
      </c>
      <c r="H1195" s="228">
        <v>1710</v>
      </c>
      <c r="I1195" s="228">
        <v>1970</v>
      </c>
    </row>
    <row r="1196" spans="2:9">
      <c r="B1196" s="227">
        <v>93287</v>
      </c>
      <c r="C1196" s="227" t="s">
        <v>334</v>
      </c>
      <c r="D1196" s="227" t="s">
        <v>335</v>
      </c>
      <c r="E1196" s="228">
        <v>1040</v>
      </c>
      <c r="F1196" s="228">
        <v>1050</v>
      </c>
      <c r="G1196" s="228">
        <v>1360</v>
      </c>
      <c r="H1196" s="228">
        <v>1910</v>
      </c>
      <c r="I1196" s="228">
        <v>2290</v>
      </c>
    </row>
    <row r="1197" spans="2:9">
      <c r="B1197" s="227">
        <v>93290</v>
      </c>
      <c r="C1197" s="227" t="s">
        <v>332</v>
      </c>
      <c r="D1197" s="227" t="s">
        <v>333</v>
      </c>
      <c r="E1197" s="228">
        <v>1080</v>
      </c>
      <c r="F1197" s="228">
        <v>1090</v>
      </c>
      <c r="G1197" s="228">
        <v>1430</v>
      </c>
      <c r="H1197" s="228">
        <v>1970</v>
      </c>
      <c r="I1197" s="228">
        <v>2270</v>
      </c>
    </row>
    <row r="1198" spans="2:9">
      <c r="B1198" s="227">
        <v>93291</v>
      </c>
      <c r="C1198" s="227" t="s">
        <v>332</v>
      </c>
      <c r="D1198" s="227" t="s">
        <v>333</v>
      </c>
      <c r="E1198" s="228">
        <v>1090</v>
      </c>
      <c r="F1198" s="228">
        <v>1100</v>
      </c>
      <c r="G1198" s="228">
        <v>1440</v>
      </c>
      <c r="H1198" s="228">
        <v>1980</v>
      </c>
      <c r="I1198" s="228">
        <v>2290</v>
      </c>
    </row>
    <row r="1199" spans="2:9">
      <c r="B1199" s="227">
        <v>93292</v>
      </c>
      <c r="C1199" s="227" t="s">
        <v>332</v>
      </c>
      <c r="D1199" s="227" t="s">
        <v>333</v>
      </c>
      <c r="E1199" s="228">
        <v>1330</v>
      </c>
      <c r="F1199" s="228">
        <v>1330</v>
      </c>
      <c r="G1199" s="228">
        <v>1750</v>
      </c>
      <c r="H1199" s="228">
        <v>2410</v>
      </c>
      <c r="I1199" s="228">
        <v>2780</v>
      </c>
    </row>
    <row r="1200" spans="2:9">
      <c r="B1200" s="227">
        <v>93301</v>
      </c>
      <c r="C1200" s="227" t="s">
        <v>334</v>
      </c>
      <c r="D1200" s="227" t="s">
        <v>335</v>
      </c>
      <c r="E1200" s="228">
        <v>930</v>
      </c>
      <c r="F1200" s="228">
        <v>930</v>
      </c>
      <c r="G1200" s="228">
        <v>1210</v>
      </c>
      <c r="H1200" s="228">
        <v>1700</v>
      </c>
      <c r="I1200" s="228">
        <v>2030</v>
      </c>
    </row>
    <row r="1201" spans="2:9">
      <c r="B1201" s="227">
        <v>93302</v>
      </c>
      <c r="C1201" s="227" t="s">
        <v>334</v>
      </c>
      <c r="D1201" s="227" t="s">
        <v>335</v>
      </c>
      <c r="E1201" s="228">
        <v>1060</v>
      </c>
      <c r="F1201" s="228">
        <v>1060</v>
      </c>
      <c r="G1201" s="228">
        <v>1380</v>
      </c>
      <c r="H1201" s="228">
        <v>1930</v>
      </c>
      <c r="I1201" s="228">
        <v>2320</v>
      </c>
    </row>
    <row r="1202" spans="2:9">
      <c r="B1202" s="227">
        <v>93303</v>
      </c>
      <c r="C1202" s="227" t="s">
        <v>334</v>
      </c>
      <c r="D1202" s="227" t="s">
        <v>335</v>
      </c>
      <c r="E1202" s="228">
        <v>1060</v>
      </c>
      <c r="F1202" s="228">
        <v>1060</v>
      </c>
      <c r="G1202" s="228">
        <v>1380</v>
      </c>
      <c r="H1202" s="228">
        <v>1930</v>
      </c>
      <c r="I1202" s="228">
        <v>2320</v>
      </c>
    </row>
    <row r="1203" spans="2:9">
      <c r="B1203" s="227">
        <v>93304</v>
      </c>
      <c r="C1203" s="227" t="s">
        <v>334</v>
      </c>
      <c r="D1203" s="227" t="s">
        <v>335</v>
      </c>
      <c r="E1203" s="228">
        <v>1000</v>
      </c>
      <c r="F1203" s="228">
        <v>1010</v>
      </c>
      <c r="G1203" s="228">
        <v>1310</v>
      </c>
      <c r="H1203" s="228">
        <v>1840</v>
      </c>
      <c r="I1203" s="228">
        <v>2200</v>
      </c>
    </row>
    <row r="1204" spans="2:9">
      <c r="B1204" s="227">
        <v>93305</v>
      </c>
      <c r="C1204" s="227" t="s">
        <v>334</v>
      </c>
      <c r="D1204" s="227" t="s">
        <v>335</v>
      </c>
      <c r="E1204" s="228">
        <v>930</v>
      </c>
      <c r="F1204" s="228">
        <v>940</v>
      </c>
      <c r="G1204" s="228">
        <v>1220</v>
      </c>
      <c r="H1204" s="228">
        <v>1710</v>
      </c>
      <c r="I1204" s="228">
        <v>2050</v>
      </c>
    </row>
    <row r="1205" spans="2:9">
      <c r="B1205" s="227">
        <v>93306</v>
      </c>
      <c r="C1205" s="227" t="s">
        <v>334</v>
      </c>
      <c r="D1205" s="227" t="s">
        <v>335</v>
      </c>
      <c r="E1205" s="228">
        <v>1060</v>
      </c>
      <c r="F1205" s="228">
        <v>1060</v>
      </c>
      <c r="G1205" s="228">
        <v>1380</v>
      </c>
      <c r="H1205" s="228">
        <v>1930</v>
      </c>
      <c r="I1205" s="228">
        <v>2320</v>
      </c>
    </row>
    <row r="1206" spans="2:9">
      <c r="B1206" s="227">
        <v>93307</v>
      </c>
      <c r="C1206" s="227" t="s">
        <v>334</v>
      </c>
      <c r="D1206" s="227" t="s">
        <v>335</v>
      </c>
      <c r="E1206" s="228">
        <v>990</v>
      </c>
      <c r="F1206" s="228">
        <v>1000</v>
      </c>
      <c r="G1206" s="228">
        <v>1290</v>
      </c>
      <c r="H1206" s="228">
        <v>1810</v>
      </c>
      <c r="I1206" s="228">
        <v>2170</v>
      </c>
    </row>
    <row r="1207" spans="2:9">
      <c r="B1207" s="227">
        <v>93308</v>
      </c>
      <c r="C1207" s="227" t="s">
        <v>334</v>
      </c>
      <c r="D1207" s="227" t="s">
        <v>335</v>
      </c>
      <c r="E1207" s="228">
        <v>1100</v>
      </c>
      <c r="F1207" s="228">
        <v>1110</v>
      </c>
      <c r="G1207" s="228">
        <v>1440</v>
      </c>
      <c r="H1207" s="228">
        <v>2020</v>
      </c>
      <c r="I1207" s="228">
        <v>2420</v>
      </c>
    </row>
    <row r="1208" spans="2:9">
      <c r="B1208" s="227">
        <v>93309</v>
      </c>
      <c r="C1208" s="227" t="s">
        <v>334</v>
      </c>
      <c r="D1208" s="227" t="s">
        <v>335</v>
      </c>
      <c r="E1208" s="228">
        <v>1140</v>
      </c>
      <c r="F1208" s="228">
        <v>1150</v>
      </c>
      <c r="G1208" s="228">
        <v>1490</v>
      </c>
      <c r="H1208" s="228">
        <v>2090</v>
      </c>
      <c r="I1208" s="228">
        <v>2500</v>
      </c>
    </row>
    <row r="1209" spans="2:9">
      <c r="B1209" s="227">
        <v>93311</v>
      </c>
      <c r="C1209" s="227" t="s">
        <v>334</v>
      </c>
      <c r="D1209" s="227" t="s">
        <v>335</v>
      </c>
      <c r="E1209" s="228">
        <v>1500</v>
      </c>
      <c r="F1209" s="228">
        <v>1510</v>
      </c>
      <c r="G1209" s="228">
        <v>1960</v>
      </c>
      <c r="H1209" s="228">
        <v>2750</v>
      </c>
      <c r="I1209" s="228">
        <v>3290</v>
      </c>
    </row>
    <row r="1210" spans="2:9">
      <c r="B1210" s="227">
        <v>93312</v>
      </c>
      <c r="C1210" s="227" t="s">
        <v>334</v>
      </c>
      <c r="D1210" s="227" t="s">
        <v>335</v>
      </c>
      <c r="E1210" s="228">
        <v>1590</v>
      </c>
      <c r="F1210" s="228">
        <v>1600</v>
      </c>
      <c r="G1210" s="228">
        <v>2070</v>
      </c>
      <c r="H1210" s="228">
        <v>2900</v>
      </c>
      <c r="I1210" s="228">
        <v>3480</v>
      </c>
    </row>
    <row r="1211" spans="2:9">
      <c r="B1211" s="227">
        <v>93313</v>
      </c>
      <c r="C1211" s="227" t="s">
        <v>334</v>
      </c>
      <c r="D1211" s="227" t="s">
        <v>335</v>
      </c>
      <c r="E1211" s="228">
        <v>1590</v>
      </c>
      <c r="F1211" s="228">
        <v>1600</v>
      </c>
      <c r="G1211" s="228">
        <v>2070</v>
      </c>
      <c r="H1211" s="228">
        <v>2900</v>
      </c>
      <c r="I1211" s="228">
        <v>3480</v>
      </c>
    </row>
    <row r="1212" spans="2:9">
      <c r="B1212" s="227">
        <v>93314</v>
      </c>
      <c r="C1212" s="227" t="s">
        <v>334</v>
      </c>
      <c r="D1212" s="227" t="s">
        <v>335</v>
      </c>
      <c r="E1212" s="228">
        <v>1590</v>
      </c>
      <c r="F1212" s="228">
        <v>1600</v>
      </c>
      <c r="G1212" s="228">
        <v>2070</v>
      </c>
      <c r="H1212" s="228">
        <v>2900</v>
      </c>
      <c r="I1212" s="228">
        <v>3480</v>
      </c>
    </row>
    <row r="1213" spans="2:9">
      <c r="B1213" s="227">
        <v>93380</v>
      </c>
      <c r="C1213" s="227" t="s">
        <v>334</v>
      </c>
      <c r="D1213" s="227" t="s">
        <v>335</v>
      </c>
      <c r="E1213" s="228">
        <v>1060</v>
      </c>
      <c r="F1213" s="228">
        <v>1060</v>
      </c>
      <c r="G1213" s="228">
        <v>1380</v>
      </c>
      <c r="H1213" s="228">
        <v>1930</v>
      </c>
      <c r="I1213" s="228">
        <v>2320</v>
      </c>
    </row>
    <row r="1214" spans="2:9">
      <c r="B1214" s="227">
        <v>93384</v>
      </c>
      <c r="C1214" s="227" t="s">
        <v>334</v>
      </c>
      <c r="D1214" s="227" t="s">
        <v>335</v>
      </c>
      <c r="E1214" s="228">
        <v>1060</v>
      </c>
      <c r="F1214" s="228">
        <v>1060</v>
      </c>
      <c r="G1214" s="228">
        <v>1380</v>
      </c>
      <c r="H1214" s="228">
        <v>1930</v>
      </c>
      <c r="I1214" s="228">
        <v>2320</v>
      </c>
    </row>
    <row r="1215" spans="2:9">
      <c r="B1215" s="227">
        <v>93385</v>
      </c>
      <c r="C1215" s="227" t="s">
        <v>334</v>
      </c>
      <c r="D1215" s="227" t="s">
        <v>335</v>
      </c>
      <c r="E1215" s="228">
        <v>1060</v>
      </c>
      <c r="F1215" s="228">
        <v>1060</v>
      </c>
      <c r="G1215" s="228">
        <v>1380</v>
      </c>
      <c r="H1215" s="228">
        <v>1930</v>
      </c>
      <c r="I1215" s="228">
        <v>2320</v>
      </c>
    </row>
    <row r="1216" spans="2:9">
      <c r="B1216" s="227">
        <v>93386</v>
      </c>
      <c r="C1216" s="227" t="s">
        <v>334</v>
      </c>
      <c r="D1216" s="227" t="s">
        <v>335</v>
      </c>
      <c r="E1216" s="228">
        <v>1060</v>
      </c>
      <c r="F1216" s="228">
        <v>1060</v>
      </c>
      <c r="G1216" s="228">
        <v>1380</v>
      </c>
      <c r="H1216" s="228">
        <v>1930</v>
      </c>
      <c r="I1216" s="228">
        <v>2320</v>
      </c>
    </row>
    <row r="1217" spans="2:9">
      <c r="B1217" s="227">
        <v>93387</v>
      </c>
      <c r="C1217" s="227" t="s">
        <v>334</v>
      </c>
      <c r="D1217" s="227" t="s">
        <v>335</v>
      </c>
      <c r="E1217" s="228">
        <v>1060</v>
      </c>
      <c r="F1217" s="228">
        <v>1060</v>
      </c>
      <c r="G1217" s="228">
        <v>1380</v>
      </c>
      <c r="H1217" s="228">
        <v>1930</v>
      </c>
      <c r="I1217" s="228">
        <v>2320</v>
      </c>
    </row>
    <row r="1218" spans="2:9">
      <c r="B1218" s="227">
        <v>93388</v>
      </c>
      <c r="C1218" s="227" t="s">
        <v>334</v>
      </c>
      <c r="D1218" s="227" t="s">
        <v>335</v>
      </c>
      <c r="E1218" s="228">
        <v>1060</v>
      </c>
      <c r="F1218" s="228">
        <v>1060</v>
      </c>
      <c r="G1218" s="228">
        <v>1380</v>
      </c>
      <c r="H1218" s="228">
        <v>1930</v>
      </c>
      <c r="I1218" s="228">
        <v>2320</v>
      </c>
    </row>
    <row r="1219" spans="2:9">
      <c r="B1219" s="227">
        <v>93389</v>
      </c>
      <c r="C1219" s="227" t="s">
        <v>334</v>
      </c>
      <c r="D1219" s="227" t="s">
        <v>335</v>
      </c>
      <c r="E1219" s="228">
        <v>1060</v>
      </c>
      <c r="F1219" s="228">
        <v>1060</v>
      </c>
      <c r="G1219" s="228">
        <v>1380</v>
      </c>
      <c r="H1219" s="228">
        <v>1930</v>
      </c>
      <c r="I1219" s="228">
        <v>2320</v>
      </c>
    </row>
    <row r="1220" spans="2:9">
      <c r="B1220" s="227">
        <v>93390</v>
      </c>
      <c r="C1220" s="227" t="s">
        <v>334</v>
      </c>
      <c r="D1220" s="227" t="s">
        <v>335</v>
      </c>
      <c r="E1220" s="228">
        <v>1060</v>
      </c>
      <c r="F1220" s="228">
        <v>1060</v>
      </c>
      <c r="G1220" s="228">
        <v>1380</v>
      </c>
      <c r="H1220" s="228">
        <v>1930</v>
      </c>
      <c r="I1220" s="228">
        <v>2320</v>
      </c>
    </row>
    <row r="1221" spans="2:9">
      <c r="B1221" s="227">
        <v>93401</v>
      </c>
      <c r="C1221" s="227" t="s">
        <v>342</v>
      </c>
      <c r="D1221" s="227" t="s">
        <v>343</v>
      </c>
      <c r="E1221" s="228">
        <v>1610</v>
      </c>
      <c r="F1221" s="228">
        <v>1790</v>
      </c>
      <c r="G1221" s="228">
        <v>2350</v>
      </c>
      <c r="H1221" s="228">
        <v>3140</v>
      </c>
      <c r="I1221" s="228">
        <v>3560</v>
      </c>
    </row>
    <row r="1222" spans="2:9">
      <c r="B1222" s="227">
        <v>93402</v>
      </c>
      <c r="C1222" s="227" t="s">
        <v>342</v>
      </c>
      <c r="D1222" s="227" t="s">
        <v>343</v>
      </c>
      <c r="E1222" s="228">
        <v>1510</v>
      </c>
      <c r="F1222" s="228">
        <v>1680</v>
      </c>
      <c r="G1222" s="228">
        <v>2200</v>
      </c>
      <c r="H1222" s="228">
        <v>2940</v>
      </c>
      <c r="I1222" s="228">
        <v>3330</v>
      </c>
    </row>
    <row r="1223" spans="2:9">
      <c r="B1223" s="227">
        <v>93403</v>
      </c>
      <c r="C1223" s="227" t="s">
        <v>342</v>
      </c>
      <c r="D1223" s="227" t="s">
        <v>343</v>
      </c>
      <c r="E1223" s="228">
        <v>1480</v>
      </c>
      <c r="F1223" s="228">
        <v>1650</v>
      </c>
      <c r="G1223" s="228">
        <v>2160</v>
      </c>
      <c r="H1223" s="228">
        <v>2880</v>
      </c>
      <c r="I1223" s="228">
        <v>3270</v>
      </c>
    </row>
    <row r="1224" spans="2:9">
      <c r="B1224" s="227">
        <v>93405</v>
      </c>
      <c r="C1224" s="227" t="s">
        <v>342</v>
      </c>
      <c r="D1224" s="227" t="s">
        <v>343</v>
      </c>
      <c r="E1224" s="228">
        <v>1610</v>
      </c>
      <c r="F1224" s="228">
        <v>1790</v>
      </c>
      <c r="G1224" s="228">
        <v>2350</v>
      </c>
      <c r="H1224" s="228">
        <v>3140</v>
      </c>
      <c r="I1224" s="228">
        <v>3560</v>
      </c>
    </row>
    <row r="1225" spans="2:9">
      <c r="B1225" s="227">
        <v>93406</v>
      </c>
      <c r="C1225" s="227" t="s">
        <v>342</v>
      </c>
      <c r="D1225" s="227" t="s">
        <v>343</v>
      </c>
      <c r="E1225" s="228">
        <v>1480</v>
      </c>
      <c r="F1225" s="228">
        <v>1650</v>
      </c>
      <c r="G1225" s="228">
        <v>2160</v>
      </c>
      <c r="H1225" s="228">
        <v>2880</v>
      </c>
      <c r="I1225" s="228">
        <v>3270</v>
      </c>
    </row>
    <row r="1226" spans="2:9">
      <c r="B1226" s="227">
        <v>93407</v>
      </c>
      <c r="C1226" s="227" t="s">
        <v>342</v>
      </c>
      <c r="D1226" s="227" t="s">
        <v>343</v>
      </c>
      <c r="E1226" s="228">
        <v>1610</v>
      </c>
      <c r="F1226" s="228">
        <v>1790</v>
      </c>
      <c r="G1226" s="228">
        <v>2350</v>
      </c>
      <c r="H1226" s="228">
        <v>3140</v>
      </c>
      <c r="I1226" s="228">
        <v>3560</v>
      </c>
    </row>
    <row r="1227" spans="2:9">
      <c r="B1227" s="227">
        <v>93408</v>
      </c>
      <c r="C1227" s="227" t="s">
        <v>342</v>
      </c>
      <c r="D1227" s="227" t="s">
        <v>343</v>
      </c>
      <c r="E1227" s="228">
        <v>1610</v>
      </c>
      <c r="F1227" s="228">
        <v>1790</v>
      </c>
      <c r="G1227" s="228">
        <v>2350</v>
      </c>
      <c r="H1227" s="228">
        <v>3140</v>
      </c>
      <c r="I1227" s="228">
        <v>3560</v>
      </c>
    </row>
    <row r="1228" spans="2:9">
      <c r="B1228" s="227">
        <v>93409</v>
      </c>
      <c r="C1228" s="227" t="s">
        <v>342</v>
      </c>
      <c r="D1228" s="227" t="s">
        <v>343</v>
      </c>
      <c r="E1228" s="228">
        <v>1610</v>
      </c>
      <c r="F1228" s="228">
        <v>1790</v>
      </c>
      <c r="G1228" s="228">
        <v>2350</v>
      </c>
      <c r="H1228" s="228">
        <v>3140</v>
      </c>
      <c r="I1228" s="228">
        <v>3560</v>
      </c>
    </row>
    <row r="1229" spans="2:9">
      <c r="B1229" s="227">
        <v>93410</v>
      </c>
      <c r="C1229" s="227" t="s">
        <v>342</v>
      </c>
      <c r="D1229" s="227" t="s">
        <v>343</v>
      </c>
      <c r="E1229" s="228">
        <v>1610</v>
      </c>
      <c r="F1229" s="228">
        <v>1790</v>
      </c>
      <c r="G1229" s="228">
        <v>2350</v>
      </c>
      <c r="H1229" s="228">
        <v>3140</v>
      </c>
      <c r="I1229" s="228">
        <v>3560</v>
      </c>
    </row>
    <row r="1230" spans="2:9">
      <c r="B1230" s="227">
        <v>93412</v>
      </c>
      <c r="C1230" s="227" t="s">
        <v>342</v>
      </c>
      <c r="D1230" s="227" t="s">
        <v>343</v>
      </c>
      <c r="E1230" s="228">
        <v>1480</v>
      </c>
      <c r="F1230" s="228">
        <v>1650</v>
      </c>
      <c r="G1230" s="228">
        <v>2160</v>
      </c>
      <c r="H1230" s="228">
        <v>2880</v>
      </c>
      <c r="I1230" s="228">
        <v>3270</v>
      </c>
    </row>
    <row r="1231" spans="2:9">
      <c r="B1231" s="227">
        <v>93420</v>
      </c>
      <c r="C1231" s="227" t="s">
        <v>342</v>
      </c>
      <c r="D1231" s="227" t="s">
        <v>343</v>
      </c>
      <c r="E1231" s="228">
        <v>1600</v>
      </c>
      <c r="F1231" s="228">
        <v>1780</v>
      </c>
      <c r="G1231" s="228">
        <v>2330</v>
      </c>
      <c r="H1231" s="228">
        <v>3110</v>
      </c>
      <c r="I1231" s="228">
        <v>3530</v>
      </c>
    </row>
    <row r="1232" spans="2:9">
      <c r="B1232" s="227">
        <v>93421</v>
      </c>
      <c r="C1232" s="227" t="s">
        <v>342</v>
      </c>
      <c r="D1232" s="227" t="s">
        <v>343</v>
      </c>
      <c r="E1232" s="228">
        <v>1480</v>
      </c>
      <c r="F1232" s="228">
        <v>1650</v>
      </c>
      <c r="G1232" s="228">
        <v>2160</v>
      </c>
      <c r="H1232" s="228">
        <v>2880</v>
      </c>
      <c r="I1232" s="228">
        <v>3270</v>
      </c>
    </row>
    <row r="1233" spans="2:9">
      <c r="B1233" s="227">
        <v>93422</v>
      </c>
      <c r="C1233" s="227" t="s">
        <v>342</v>
      </c>
      <c r="D1233" s="227" t="s">
        <v>343</v>
      </c>
      <c r="E1233" s="228">
        <v>1390</v>
      </c>
      <c r="F1233" s="228">
        <v>1560</v>
      </c>
      <c r="G1233" s="228">
        <v>2050</v>
      </c>
      <c r="H1233" s="228">
        <v>2750</v>
      </c>
      <c r="I1233" s="228">
        <v>3120</v>
      </c>
    </row>
    <row r="1234" spans="2:9">
      <c r="B1234" s="227">
        <v>93423</v>
      </c>
      <c r="C1234" s="227" t="s">
        <v>342</v>
      </c>
      <c r="D1234" s="227" t="s">
        <v>343</v>
      </c>
      <c r="E1234" s="228">
        <v>1480</v>
      </c>
      <c r="F1234" s="228">
        <v>1650</v>
      </c>
      <c r="G1234" s="228">
        <v>2160</v>
      </c>
      <c r="H1234" s="228">
        <v>2880</v>
      </c>
      <c r="I1234" s="228">
        <v>3270</v>
      </c>
    </row>
    <row r="1235" spans="2:9">
      <c r="B1235" s="227">
        <v>93424</v>
      </c>
      <c r="C1235" s="227" t="s">
        <v>342</v>
      </c>
      <c r="D1235" s="227" t="s">
        <v>343</v>
      </c>
      <c r="E1235" s="228">
        <v>1610</v>
      </c>
      <c r="F1235" s="228">
        <v>1790</v>
      </c>
      <c r="G1235" s="228">
        <v>2360</v>
      </c>
      <c r="H1235" s="228">
        <v>3150</v>
      </c>
      <c r="I1235" s="228">
        <v>3570</v>
      </c>
    </row>
    <row r="1236" spans="2:9">
      <c r="B1236" s="227">
        <v>93426</v>
      </c>
      <c r="C1236" s="227" t="s">
        <v>338</v>
      </c>
      <c r="D1236" s="227" t="s">
        <v>339</v>
      </c>
      <c r="E1236" s="228">
        <v>2110</v>
      </c>
      <c r="F1236" s="228">
        <v>2140</v>
      </c>
      <c r="G1236" s="228">
        <v>2600</v>
      </c>
      <c r="H1236" s="228">
        <v>3600</v>
      </c>
      <c r="I1236" s="228">
        <v>3960</v>
      </c>
    </row>
    <row r="1237" spans="2:9">
      <c r="B1237" s="227">
        <v>93426</v>
      </c>
      <c r="C1237" s="227" t="s">
        <v>342</v>
      </c>
      <c r="D1237" s="227" t="s">
        <v>343</v>
      </c>
      <c r="E1237" s="228">
        <v>2110</v>
      </c>
      <c r="F1237" s="228">
        <v>2140</v>
      </c>
      <c r="G1237" s="228">
        <v>2600</v>
      </c>
      <c r="H1237" s="228">
        <v>3600</v>
      </c>
      <c r="I1237" s="228">
        <v>3960</v>
      </c>
    </row>
    <row r="1238" spans="2:9">
      <c r="B1238" s="227">
        <v>93427</v>
      </c>
      <c r="C1238" s="227" t="s">
        <v>328</v>
      </c>
      <c r="D1238" s="227" t="s">
        <v>329</v>
      </c>
      <c r="E1238" s="228">
        <v>2280</v>
      </c>
      <c r="F1238" s="228">
        <v>2570</v>
      </c>
      <c r="G1238" s="228">
        <v>2900</v>
      </c>
      <c r="H1238" s="228">
        <v>3870</v>
      </c>
      <c r="I1238" s="228">
        <v>4390</v>
      </c>
    </row>
    <row r="1239" spans="2:9">
      <c r="B1239" s="227">
        <v>93428</v>
      </c>
      <c r="C1239" s="227" t="s">
        <v>342</v>
      </c>
      <c r="D1239" s="227" t="s">
        <v>343</v>
      </c>
      <c r="E1239" s="228">
        <v>1410</v>
      </c>
      <c r="F1239" s="228">
        <v>1560</v>
      </c>
      <c r="G1239" s="228">
        <v>2050</v>
      </c>
      <c r="H1239" s="228">
        <v>2750</v>
      </c>
      <c r="I1239" s="228">
        <v>3120</v>
      </c>
    </row>
    <row r="1240" spans="2:9">
      <c r="B1240" s="227">
        <v>93429</v>
      </c>
      <c r="C1240" s="227" t="s">
        <v>328</v>
      </c>
      <c r="D1240" s="227" t="s">
        <v>329</v>
      </c>
      <c r="E1240" s="228">
        <v>2320</v>
      </c>
      <c r="F1240" s="228">
        <v>2620</v>
      </c>
      <c r="G1240" s="228">
        <v>2950</v>
      </c>
      <c r="H1240" s="228">
        <v>3910</v>
      </c>
      <c r="I1240" s="228">
        <v>4350</v>
      </c>
    </row>
    <row r="1241" spans="2:9">
      <c r="B1241" s="227">
        <v>93430</v>
      </c>
      <c r="C1241" s="227" t="s">
        <v>342</v>
      </c>
      <c r="D1241" s="227" t="s">
        <v>343</v>
      </c>
      <c r="E1241" s="228">
        <v>1390</v>
      </c>
      <c r="F1241" s="228">
        <v>1560</v>
      </c>
      <c r="G1241" s="228">
        <v>2050</v>
      </c>
      <c r="H1241" s="228">
        <v>2750</v>
      </c>
      <c r="I1241" s="228">
        <v>3120</v>
      </c>
    </row>
    <row r="1242" spans="2:9">
      <c r="B1242" s="227">
        <v>93432</v>
      </c>
      <c r="C1242" s="227" t="s">
        <v>342</v>
      </c>
      <c r="D1242" s="227" t="s">
        <v>343</v>
      </c>
      <c r="E1242" s="228">
        <v>1480</v>
      </c>
      <c r="F1242" s="228">
        <v>1640</v>
      </c>
      <c r="G1242" s="228">
        <v>2150</v>
      </c>
      <c r="H1242" s="228">
        <v>2880</v>
      </c>
      <c r="I1242" s="228">
        <v>3260</v>
      </c>
    </row>
    <row r="1243" spans="2:9">
      <c r="B1243" s="227">
        <v>93433</v>
      </c>
      <c r="C1243" s="227" t="s">
        <v>342</v>
      </c>
      <c r="D1243" s="227" t="s">
        <v>343</v>
      </c>
      <c r="E1243" s="228">
        <v>1470</v>
      </c>
      <c r="F1243" s="228">
        <v>1630</v>
      </c>
      <c r="G1243" s="228">
        <v>2140</v>
      </c>
      <c r="H1243" s="228">
        <v>2860</v>
      </c>
      <c r="I1243" s="228">
        <v>3240</v>
      </c>
    </row>
    <row r="1244" spans="2:9">
      <c r="B1244" s="227">
        <v>93434</v>
      </c>
      <c r="C1244" s="227" t="s">
        <v>328</v>
      </c>
      <c r="D1244" s="227" t="s">
        <v>329</v>
      </c>
      <c r="E1244" s="228">
        <v>2100</v>
      </c>
      <c r="F1244" s="228">
        <v>2390</v>
      </c>
      <c r="G1244" s="228">
        <v>2700</v>
      </c>
      <c r="H1244" s="228">
        <v>3600</v>
      </c>
      <c r="I1244" s="228">
        <v>4080</v>
      </c>
    </row>
    <row r="1245" spans="2:9">
      <c r="B1245" s="227">
        <v>93435</v>
      </c>
      <c r="C1245" s="227" t="s">
        <v>342</v>
      </c>
      <c r="D1245" s="227" t="s">
        <v>343</v>
      </c>
      <c r="E1245" s="228">
        <v>1480</v>
      </c>
      <c r="F1245" s="228">
        <v>1650</v>
      </c>
      <c r="G1245" s="228">
        <v>2160</v>
      </c>
      <c r="H1245" s="228">
        <v>2880</v>
      </c>
      <c r="I1245" s="228">
        <v>3270</v>
      </c>
    </row>
    <row r="1246" spans="2:9">
      <c r="B1246" s="227">
        <v>93436</v>
      </c>
      <c r="C1246" s="227" t="s">
        <v>328</v>
      </c>
      <c r="D1246" s="227" t="s">
        <v>329</v>
      </c>
      <c r="E1246" s="228">
        <v>2100</v>
      </c>
      <c r="F1246" s="228">
        <v>2390</v>
      </c>
      <c r="G1246" s="228">
        <v>2700</v>
      </c>
      <c r="H1246" s="228">
        <v>3600</v>
      </c>
      <c r="I1246" s="228">
        <v>4080</v>
      </c>
    </row>
    <row r="1247" spans="2:9">
      <c r="B1247" s="227">
        <v>93437</v>
      </c>
      <c r="C1247" s="227" t="s">
        <v>328</v>
      </c>
      <c r="D1247" s="227" t="s">
        <v>329</v>
      </c>
      <c r="E1247" s="228">
        <v>2530</v>
      </c>
      <c r="F1247" s="228">
        <v>2860</v>
      </c>
      <c r="G1247" s="228">
        <v>3220</v>
      </c>
      <c r="H1247" s="228">
        <v>4270</v>
      </c>
      <c r="I1247" s="228">
        <v>4820</v>
      </c>
    </row>
    <row r="1248" spans="2:9">
      <c r="B1248" s="227">
        <v>93438</v>
      </c>
      <c r="C1248" s="227" t="s">
        <v>328</v>
      </c>
      <c r="D1248" s="227" t="s">
        <v>329</v>
      </c>
      <c r="E1248" s="228">
        <v>2120</v>
      </c>
      <c r="F1248" s="228">
        <v>2400</v>
      </c>
      <c r="G1248" s="228">
        <v>2700</v>
      </c>
      <c r="H1248" s="228">
        <v>3600</v>
      </c>
      <c r="I1248" s="228">
        <v>4080</v>
      </c>
    </row>
    <row r="1249" spans="2:9">
      <c r="B1249" s="227">
        <v>93440</v>
      </c>
      <c r="C1249" s="227" t="s">
        <v>328</v>
      </c>
      <c r="D1249" s="227" t="s">
        <v>329</v>
      </c>
      <c r="E1249" s="228">
        <v>2100</v>
      </c>
      <c r="F1249" s="228">
        <v>2390</v>
      </c>
      <c r="G1249" s="228">
        <v>2700</v>
      </c>
      <c r="H1249" s="228">
        <v>3600</v>
      </c>
      <c r="I1249" s="228">
        <v>4080</v>
      </c>
    </row>
    <row r="1250" spans="2:9">
      <c r="B1250" s="227">
        <v>93441</v>
      </c>
      <c r="C1250" s="227" t="s">
        <v>328</v>
      </c>
      <c r="D1250" s="227" t="s">
        <v>329</v>
      </c>
      <c r="E1250" s="228">
        <v>2510</v>
      </c>
      <c r="F1250" s="228">
        <v>2850</v>
      </c>
      <c r="G1250" s="228">
        <v>3220</v>
      </c>
      <c r="H1250" s="228">
        <v>4290</v>
      </c>
      <c r="I1250" s="228">
        <v>4860</v>
      </c>
    </row>
    <row r="1251" spans="2:9">
      <c r="B1251" s="227">
        <v>93442</v>
      </c>
      <c r="C1251" s="227" t="s">
        <v>342</v>
      </c>
      <c r="D1251" s="227" t="s">
        <v>343</v>
      </c>
      <c r="E1251" s="228">
        <v>1450</v>
      </c>
      <c r="F1251" s="228">
        <v>1610</v>
      </c>
      <c r="G1251" s="228">
        <v>2110</v>
      </c>
      <c r="H1251" s="228">
        <v>2820</v>
      </c>
      <c r="I1251" s="228">
        <v>3190</v>
      </c>
    </row>
    <row r="1252" spans="2:9">
      <c r="B1252" s="227">
        <v>93443</v>
      </c>
      <c r="C1252" s="227" t="s">
        <v>342</v>
      </c>
      <c r="D1252" s="227" t="s">
        <v>343</v>
      </c>
      <c r="E1252" s="228">
        <v>1480</v>
      </c>
      <c r="F1252" s="228">
        <v>1650</v>
      </c>
      <c r="G1252" s="228">
        <v>2160</v>
      </c>
      <c r="H1252" s="228">
        <v>2880</v>
      </c>
      <c r="I1252" s="228">
        <v>3270</v>
      </c>
    </row>
    <row r="1253" spans="2:9">
      <c r="B1253" s="227">
        <v>93444</v>
      </c>
      <c r="C1253" s="227" t="s">
        <v>342</v>
      </c>
      <c r="D1253" s="227" t="s">
        <v>343</v>
      </c>
      <c r="E1253" s="228">
        <v>1540</v>
      </c>
      <c r="F1253" s="228">
        <v>1720</v>
      </c>
      <c r="G1253" s="228">
        <v>2250</v>
      </c>
      <c r="H1253" s="228">
        <v>3000</v>
      </c>
      <c r="I1253" s="228">
        <v>3400</v>
      </c>
    </row>
    <row r="1254" spans="2:9">
      <c r="B1254" s="227">
        <v>93445</v>
      </c>
      <c r="C1254" s="227" t="s">
        <v>342</v>
      </c>
      <c r="D1254" s="227" t="s">
        <v>343</v>
      </c>
      <c r="E1254" s="228">
        <v>1390</v>
      </c>
      <c r="F1254" s="228">
        <v>1560</v>
      </c>
      <c r="G1254" s="228">
        <v>2050</v>
      </c>
      <c r="H1254" s="228">
        <v>2750</v>
      </c>
      <c r="I1254" s="228">
        <v>3120</v>
      </c>
    </row>
    <row r="1255" spans="2:9">
      <c r="B1255" s="227">
        <v>93446</v>
      </c>
      <c r="C1255" s="227" t="s">
        <v>342</v>
      </c>
      <c r="D1255" s="227" t="s">
        <v>343</v>
      </c>
      <c r="E1255" s="228">
        <v>1410</v>
      </c>
      <c r="F1255" s="228">
        <v>1560</v>
      </c>
      <c r="G1255" s="228">
        <v>2050</v>
      </c>
      <c r="H1255" s="228">
        <v>2750</v>
      </c>
      <c r="I1255" s="228">
        <v>3120</v>
      </c>
    </row>
    <row r="1256" spans="2:9">
      <c r="B1256" s="227">
        <v>93447</v>
      </c>
      <c r="C1256" s="227" t="s">
        <v>342</v>
      </c>
      <c r="D1256" s="227" t="s">
        <v>343</v>
      </c>
      <c r="E1256" s="228">
        <v>1480</v>
      </c>
      <c r="F1256" s="228">
        <v>1650</v>
      </c>
      <c r="G1256" s="228">
        <v>2160</v>
      </c>
      <c r="H1256" s="228">
        <v>2880</v>
      </c>
      <c r="I1256" s="228">
        <v>3270</v>
      </c>
    </row>
    <row r="1257" spans="2:9">
      <c r="B1257" s="227">
        <v>93448</v>
      </c>
      <c r="C1257" s="227" t="s">
        <v>342</v>
      </c>
      <c r="D1257" s="227" t="s">
        <v>343</v>
      </c>
      <c r="E1257" s="228">
        <v>1480</v>
      </c>
      <c r="F1257" s="228">
        <v>1650</v>
      </c>
      <c r="G1257" s="228">
        <v>2160</v>
      </c>
      <c r="H1257" s="228">
        <v>2880</v>
      </c>
      <c r="I1257" s="228">
        <v>3270</v>
      </c>
    </row>
    <row r="1258" spans="2:9">
      <c r="B1258" s="227">
        <v>93449</v>
      </c>
      <c r="C1258" s="227" t="s">
        <v>342</v>
      </c>
      <c r="D1258" s="227" t="s">
        <v>343</v>
      </c>
      <c r="E1258" s="228">
        <v>1770</v>
      </c>
      <c r="F1258" s="228">
        <v>1970</v>
      </c>
      <c r="G1258" s="228">
        <v>2580</v>
      </c>
      <c r="H1258" s="228">
        <v>3450</v>
      </c>
      <c r="I1258" s="228">
        <v>3900</v>
      </c>
    </row>
    <row r="1259" spans="2:9">
      <c r="B1259" s="227">
        <v>93450</v>
      </c>
      <c r="C1259" s="227" t="s">
        <v>338</v>
      </c>
      <c r="D1259" s="227" t="s">
        <v>339</v>
      </c>
      <c r="E1259" s="228">
        <v>2110</v>
      </c>
      <c r="F1259" s="228">
        <v>2140</v>
      </c>
      <c r="G1259" s="228">
        <v>2600</v>
      </c>
      <c r="H1259" s="228">
        <v>3600</v>
      </c>
      <c r="I1259" s="228">
        <v>3960</v>
      </c>
    </row>
    <row r="1260" spans="2:9">
      <c r="B1260" s="227">
        <v>93451</v>
      </c>
      <c r="C1260" s="227" t="s">
        <v>338</v>
      </c>
      <c r="D1260" s="227" t="s">
        <v>339</v>
      </c>
      <c r="E1260" s="228">
        <v>2110</v>
      </c>
      <c r="F1260" s="228">
        <v>2140</v>
      </c>
      <c r="G1260" s="228">
        <v>2600</v>
      </c>
      <c r="H1260" s="228">
        <v>3600</v>
      </c>
      <c r="I1260" s="228">
        <v>3960</v>
      </c>
    </row>
    <row r="1261" spans="2:9">
      <c r="B1261" s="227">
        <v>93451</v>
      </c>
      <c r="C1261" s="227" t="s">
        <v>342</v>
      </c>
      <c r="D1261" s="227" t="s">
        <v>343</v>
      </c>
      <c r="E1261" s="228">
        <v>2110</v>
      </c>
      <c r="F1261" s="228">
        <v>2140</v>
      </c>
      <c r="G1261" s="228">
        <v>2600</v>
      </c>
      <c r="H1261" s="228">
        <v>3600</v>
      </c>
      <c r="I1261" s="228">
        <v>3960</v>
      </c>
    </row>
    <row r="1262" spans="2:9">
      <c r="B1262" s="227">
        <v>93452</v>
      </c>
      <c r="C1262" s="227" t="s">
        <v>342</v>
      </c>
      <c r="D1262" s="227" t="s">
        <v>343</v>
      </c>
      <c r="E1262" s="228">
        <v>1390</v>
      </c>
      <c r="F1262" s="228">
        <v>1560</v>
      </c>
      <c r="G1262" s="228">
        <v>2050</v>
      </c>
      <c r="H1262" s="228">
        <v>2750</v>
      </c>
      <c r="I1262" s="228">
        <v>3120</v>
      </c>
    </row>
    <row r="1263" spans="2:9">
      <c r="B1263" s="227">
        <v>93453</v>
      </c>
      <c r="C1263" s="227" t="s">
        <v>342</v>
      </c>
      <c r="D1263" s="227" t="s">
        <v>343</v>
      </c>
      <c r="E1263" s="228">
        <v>1460</v>
      </c>
      <c r="F1263" s="228">
        <v>1620</v>
      </c>
      <c r="G1263" s="228">
        <v>2110</v>
      </c>
      <c r="H1263" s="228">
        <v>2810</v>
      </c>
      <c r="I1263" s="228">
        <v>3190</v>
      </c>
    </row>
    <row r="1264" spans="2:9">
      <c r="B1264" s="227">
        <v>93454</v>
      </c>
      <c r="C1264" s="227" t="s">
        <v>342</v>
      </c>
      <c r="D1264" s="227" t="s">
        <v>343</v>
      </c>
      <c r="E1264" s="228">
        <v>2100</v>
      </c>
      <c r="F1264" s="228">
        <v>2390</v>
      </c>
      <c r="G1264" s="228">
        <v>2700</v>
      </c>
      <c r="H1264" s="228">
        <v>3600</v>
      </c>
      <c r="I1264" s="228">
        <v>4080</v>
      </c>
    </row>
    <row r="1265" spans="2:9">
      <c r="B1265" s="227">
        <v>93454</v>
      </c>
      <c r="C1265" s="227" t="s">
        <v>328</v>
      </c>
      <c r="D1265" s="227" t="s">
        <v>329</v>
      </c>
      <c r="E1265" s="228">
        <v>2100</v>
      </c>
      <c r="F1265" s="228">
        <v>2390</v>
      </c>
      <c r="G1265" s="228">
        <v>2700</v>
      </c>
      <c r="H1265" s="228">
        <v>3600</v>
      </c>
      <c r="I1265" s="228">
        <v>4080</v>
      </c>
    </row>
    <row r="1266" spans="2:9">
      <c r="B1266" s="227">
        <v>93455</v>
      </c>
      <c r="C1266" s="227" t="s">
        <v>328</v>
      </c>
      <c r="D1266" s="227" t="s">
        <v>329</v>
      </c>
      <c r="E1266" s="228">
        <v>2290</v>
      </c>
      <c r="F1266" s="228">
        <v>2580</v>
      </c>
      <c r="G1266" s="228">
        <v>2910</v>
      </c>
      <c r="H1266" s="228">
        <v>3880</v>
      </c>
      <c r="I1266" s="228">
        <v>4410</v>
      </c>
    </row>
    <row r="1267" spans="2:9">
      <c r="B1267" s="227">
        <v>93456</v>
      </c>
      <c r="C1267" s="227" t="s">
        <v>328</v>
      </c>
      <c r="D1267" s="227" t="s">
        <v>329</v>
      </c>
      <c r="E1267" s="228">
        <v>2120</v>
      </c>
      <c r="F1267" s="228">
        <v>2400</v>
      </c>
      <c r="G1267" s="228">
        <v>2700</v>
      </c>
      <c r="H1267" s="228">
        <v>3600</v>
      </c>
      <c r="I1267" s="228">
        <v>4080</v>
      </c>
    </row>
    <row r="1268" spans="2:9">
      <c r="B1268" s="227">
        <v>93457</v>
      </c>
      <c r="C1268" s="227" t="s">
        <v>328</v>
      </c>
      <c r="D1268" s="227" t="s">
        <v>329</v>
      </c>
      <c r="E1268" s="228">
        <v>2120</v>
      </c>
      <c r="F1268" s="228">
        <v>2400</v>
      </c>
      <c r="G1268" s="228">
        <v>2700</v>
      </c>
      <c r="H1268" s="228">
        <v>3600</v>
      </c>
      <c r="I1268" s="228">
        <v>4080</v>
      </c>
    </row>
    <row r="1269" spans="2:9">
      <c r="B1269" s="227">
        <v>93458</v>
      </c>
      <c r="C1269" s="227" t="s">
        <v>342</v>
      </c>
      <c r="D1269" s="227" t="s">
        <v>343</v>
      </c>
      <c r="E1269" s="228">
        <v>2100</v>
      </c>
      <c r="F1269" s="228">
        <v>2390</v>
      </c>
      <c r="G1269" s="228">
        <v>2700</v>
      </c>
      <c r="H1269" s="228">
        <v>3600</v>
      </c>
      <c r="I1269" s="228">
        <v>4080</v>
      </c>
    </row>
    <row r="1270" spans="2:9">
      <c r="B1270" s="227">
        <v>93458</v>
      </c>
      <c r="C1270" s="227" t="s">
        <v>328</v>
      </c>
      <c r="D1270" s="227" t="s">
        <v>329</v>
      </c>
      <c r="E1270" s="228">
        <v>2100</v>
      </c>
      <c r="F1270" s="228">
        <v>2390</v>
      </c>
      <c r="G1270" s="228">
        <v>2700</v>
      </c>
      <c r="H1270" s="228">
        <v>3600</v>
      </c>
      <c r="I1270" s="228">
        <v>4080</v>
      </c>
    </row>
    <row r="1271" spans="2:9">
      <c r="B1271" s="227">
        <v>93460</v>
      </c>
      <c r="C1271" s="227" t="s">
        <v>328</v>
      </c>
      <c r="D1271" s="227" t="s">
        <v>329</v>
      </c>
      <c r="E1271" s="228">
        <v>2680</v>
      </c>
      <c r="F1271" s="228">
        <v>3030</v>
      </c>
      <c r="G1271" s="228">
        <v>3410</v>
      </c>
      <c r="H1271" s="228">
        <v>4520</v>
      </c>
      <c r="I1271" s="228">
        <v>5030</v>
      </c>
    </row>
    <row r="1272" spans="2:9">
      <c r="B1272" s="227">
        <v>93461</v>
      </c>
      <c r="C1272" s="227" t="s">
        <v>334</v>
      </c>
      <c r="D1272" s="227" t="s">
        <v>335</v>
      </c>
      <c r="E1272" s="228">
        <v>2110</v>
      </c>
      <c r="F1272" s="228">
        <v>2140</v>
      </c>
      <c r="G1272" s="228">
        <v>2600</v>
      </c>
      <c r="H1272" s="228">
        <v>3600</v>
      </c>
      <c r="I1272" s="228">
        <v>3960</v>
      </c>
    </row>
    <row r="1273" spans="2:9">
      <c r="B1273" s="227">
        <v>93461</v>
      </c>
      <c r="C1273" s="227" t="s">
        <v>338</v>
      </c>
      <c r="D1273" s="227" t="s">
        <v>339</v>
      </c>
      <c r="E1273" s="228">
        <v>2110</v>
      </c>
      <c r="F1273" s="228">
        <v>2140</v>
      </c>
      <c r="G1273" s="228">
        <v>2600</v>
      </c>
      <c r="H1273" s="228">
        <v>3600</v>
      </c>
      <c r="I1273" s="228">
        <v>3960</v>
      </c>
    </row>
    <row r="1274" spans="2:9">
      <c r="B1274" s="227">
        <v>93461</v>
      </c>
      <c r="C1274" s="227" t="s">
        <v>342</v>
      </c>
      <c r="D1274" s="227" t="s">
        <v>343</v>
      </c>
      <c r="E1274" s="228">
        <v>2110</v>
      </c>
      <c r="F1274" s="228">
        <v>2140</v>
      </c>
      <c r="G1274" s="228">
        <v>2600</v>
      </c>
      <c r="H1274" s="228">
        <v>3600</v>
      </c>
      <c r="I1274" s="228">
        <v>3960</v>
      </c>
    </row>
    <row r="1275" spans="2:9">
      <c r="B1275" s="227">
        <v>93463</v>
      </c>
      <c r="C1275" s="227" t="s">
        <v>328</v>
      </c>
      <c r="D1275" s="227" t="s">
        <v>329</v>
      </c>
      <c r="E1275" s="228">
        <v>2100</v>
      </c>
      <c r="F1275" s="228">
        <v>2390</v>
      </c>
      <c r="G1275" s="228">
        <v>2700</v>
      </c>
      <c r="H1275" s="228">
        <v>3600</v>
      </c>
      <c r="I1275" s="228">
        <v>4080</v>
      </c>
    </row>
    <row r="1276" spans="2:9">
      <c r="B1276" s="227">
        <v>93464</v>
      </c>
      <c r="C1276" s="227" t="s">
        <v>328</v>
      </c>
      <c r="D1276" s="227" t="s">
        <v>329</v>
      </c>
      <c r="E1276" s="228">
        <v>2120</v>
      </c>
      <c r="F1276" s="228">
        <v>2400</v>
      </c>
      <c r="G1276" s="228">
        <v>2700</v>
      </c>
      <c r="H1276" s="228">
        <v>3600</v>
      </c>
      <c r="I1276" s="228">
        <v>4080</v>
      </c>
    </row>
    <row r="1277" spans="2:9">
      <c r="B1277" s="227">
        <v>93465</v>
      </c>
      <c r="C1277" s="227" t="s">
        <v>342</v>
      </c>
      <c r="D1277" s="227" t="s">
        <v>343</v>
      </c>
      <c r="E1277" s="228">
        <v>1870</v>
      </c>
      <c r="F1277" s="228">
        <v>2080</v>
      </c>
      <c r="G1277" s="228">
        <v>2730</v>
      </c>
      <c r="H1277" s="228">
        <v>3650</v>
      </c>
      <c r="I1277" s="228">
        <v>4130</v>
      </c>
    </row>
    <row r="1278" spans="2:9">
      <c r="B1278" s="227">
        <v>93475</v>
      </c>
      <c r="C1278" s="227" t="s">
        <v>342</v>
      </c>
      <c r="D1278" s="227" t="s">
        <v>343</v>
      </c>
      <c r="E1278" s="228">
        <v>1480</v>
      </c>
      <c r="F1278" s="228">
        <v>1650</v>
      </c>
      <c r="G1278" s="228">
        <v>2160</v>
      </c>
      <c r="H1278" s="228">
        <v>2880</v>
      </c>
      <c r="I1278" s="228">
        <v>3270</v>
      </c>
    </row>
    <row r="1279" spans="2:9">
      <c r="B1279" s="227">
        <v>93483</v>
      </c>
      <c r="C1279" s="227" t="s">
        <v>342</v>
      </c>
      <c r="D1279" s="227" t="s">
        <v>343</v>
      </c>
      <c r="E1279" s="228">
        <v>1480</v>
      </c>
      <c r="F1279" s="228">
        <v>1650</v>
      </c>
      <c r="G1279" s="228">
        <v>2160</v>
      </c>
      <c r="H1279" s="228">
        <v>2880</v>
      </c>
      <c r="I1279" s="228">
        <v>3270</v>
      </c>
    </row>
    <row r="1280" spans="2:9">
      <c r="B1280" s="227">
        <v>93501</v>
      </c>
      <c r="C1280" s="227" t="s">
        <v>334</v>
      </c>
      <c r="D1280" s="227" t="s">
        <v>335</v>
      </c>
      <c r="E1280" s="228">
        <v>950</v>
      </c>
      <c r="F1280" s="228">
        <v>960</v>
      </c>
      <c r="G1280" s="228">
        <v>1240</v>
      </c>
      <c r="H1280" s="228">
        <v>1740</v>
      </c>
      <c r="I1280" s="228">
        <v>2080</v>
      </c>
    </row>
    <row r="1281" spans="2:9">
      <c r="B1281" s="227">
        <v>93502</v>
      </c>
      <c r="C1281" s="227" t="s">
        <v>334</v>
      </c>
      <c r="D1281" s="227" t="s">
        <v>335</v>
      </c>
      <c r="E1281" s="228">
        <v>1060</v>
      </c>
      <c r="F1281" s="228">
        <v>1060</v>
      </c>
      <c r="G1281" s="228">
        <v>1380</v>
      </c>
      <c r="H1281" s="228">
        <v>1930</v>
      </c>
      <c r="I1281" s="228">
        <v>2320</v>
      </c>
    </row>
    <row r="1282" spans="2:9">
      <c r="B1282" s="227">
        <v>93504</v>
      </c>
      <c r="C1282" s="227" t="s">
        <v>334</v>
      </c>
      <c r="D1282" s="227" t="s">
        <v>335</v>
      </c>
      <c r="E1282" s="228">
        <v>1060</v>
      </c>
      <c r="F1282" s="228">
        <v>1060</v>
      </c>
      <c r="G1282" s="228">
        <v>1380</v>
      </c>
      <c r="H1282" s="228">
        <v>1930</v>
      </c>
      <c r="I1282" s="228">
        <v>2320</v>
      </c>
    </row>
    <row r="1283" spans="2:9">
      <c r="B1283" s="227">
        <v>93505</v>
      </c>
      <c r="C1283" s="227" t="s">
        <v>334</v>
      </c>
      <c r="D1283" s="227" t="s">
        <v>335</v>
      </c>
      <c r="E1283" s="228">
        <v>940</v>
      </c>
      <c r="F1283" s="228">
        <v>950</v>
      </c>
      <c r="G1283" s="228">
        <v>1230</v>
      </c>
      <c r="H1283" s="228">
        <v>1720</v>
      </c>
      <c r="I1283" s="228">
        <v>2070</v>
      </c>
    </row>
    <row r="1284" spans="2:9">
      <c r="B1284" s="227">
        <v>93510</v>
      </c>
      <c r="C1284" s="227" t="s">
        <v>314</v>
      </c>
      <c r="D1284" s="227" t="s">
        <v>315</v>
      </c>
      <c r="E1284" s="228">
        <v>1670</v>
      </c>
      <c r="F1284" s="228">
        <v>1870</v>
      </c>
      <c r="G1284" s="228">
        <v>2360</v>
      </c>
      <c r="H1284" s="228">
        <v>3000</v>
      </c>
      <c r="I1284" s="228">
        <v>3320</v>
      </c>
    </row>
    <row r="1285" spans="2:9">
      <c r="B1285" s="227">
        <v>93512</v>
      </c>
      <c r="C1285" s="227" t="s">
        <v>344</v>
      </c>
      <c r="D1285" s="227" t="s">
        <v>345</v>
      </c>
      <c r="E1285" s="228">
        <v>1020</v>
      </c>
      <c r="F1285" s="228">
        <v>1310</v>
      </c>
      <c r="G1285" s="228">
        <v>1490</v>
      </c>
      <c r="H1285" s="228">
        <v>1840</v>
      </c>
      <c r="I1285" s="228">
        <v>2470</v>
      </c>
    </row>
    <row r="1286" spans="2:9">
      <c r="B1286" s="227">
        <v>93513</v>
      </c>
      <c r="C1286" s="227" t="s">
        <v>326</v>
      </c>
      <c r="D1286" s="227" t="s">
        <v>327</v>
      </c>
      <c r="E1286" s="228">
        <v>960</v>
      </c>
      <c r="F1286" s="228">
        <v>1230</v>
      </c>
      <c r="G1286" s="228">
        <v>1400</v>
      </c>
      <c r="H1286" s="228">
        <v>1700</v>
      </c>
      <c r="I1286" s="228">
        <v>2320</v>
      </c>
    </row>
    <row r="1287" spans="2:9">
      <c r="B1287" s="227">
        <v>93514</v>
      </c>
      <c r="C1287" s="227" t="s">
        <v>326</v>
      </c>
      <c r="D1287" s="227" t="s">
        <v>327</v>
      </c>
      <c r="E1287" s="228">
        <v>1020</v>
      </c>
      <c r="F1287" s="228">
        <v>1310</v>
      </c>
      <c r="G1287" s="228">
        <v>1490</v>
      </c>
      <c r="H1287" s="228">
        <v>1840</v>
      </c>
      <c r="I1287" s="228">
        <v>2470</v>
      </c>
    </row>
    <row r="1288" spans="2:9">
      <c r="B1288" s="227">
        <v>93514</v>
      </c>
      <c r="C1288" s="227" t="s">
        <v>344</v>
      </c>
      <c r="D1288" s="227" t="s">
        <v>345</v>
      </c>
      <c r="E1288" s="228">
        <v>1020</v>
      </c>
      <c r="F1288" s="228">
        <v>1310</v>
      </c>
      <c r="G1288" s="228">
        <v>1490</v>
      </c>
      <c r="H1288" s="228">
        <v>1840</v>
      </c>
      <c r="I1288" s="228">
        <v>2470</v>
      </c>
    </row>
    <row r="1289" spans="2:9">
      <c r="B1289" s="227">
        <v>93515</v>
      </c>
      <c r="C1289" s="227" t="s">
        <v>326</v>
      </c>
      <c r="D1289" s="227" t="s">
        <v>327</v>
      </c>
      <c r="E1289" s="228">
        <v>980</v>
      </c>
      <c r="F1289" s="228">
        <v>1260</v>
      </c>
      <c r="G1289" s="228">
        <v>1430</v>
      </c>
      <c r="H1289" s="228">
        <v>1740</v>
      </c>
      <c r="I1289" s="228">
        <v>2370</v>
      </c>
    </row>
    <row r="1290" spans="2:9">
      <c r="B1290" s="227">
        <v>93516</v>
      </c>
      <c r="C1290" s="227" t="s">
        <v>334</v>
      </c>
      <c r="D1290" s="227" t="s">
        <v>335</v>
      </c>
      <c r="E1290" s="228">
        <v>1370</v>
      </c>
      <c r="F1290" s="228">
        <v>1450</v>
      </c>
      <c r="G1290" s="228">
        <v>1810</v>
      </c>
      <c r="H1290" s="228">
        <v>2440</v>
      </c>
      <c r="I1290" s="228">
        <v>2980</v>
      </c>
    </row>
    <row r="1291" spans="2:9">
      <c r="B1291" s="227">
        <v>93516</v>
      </c>
      <c r="C1291" s="227" t="s">
        <v>320</v>
      </c>
      <c r="D1291" s="227" t="s">
        <v>321</v>
      </c>
      <c r="E1291" s="228">
        <v>1370</v>
      </c>
      <c r="F1291" s="228">
        <v>1450</v>
      </c>
      <c r="G1291" s="228">
        <v>1810</v>
      </c>
      <c r="H1291" s="228">
        <v>2440</v>
      </c>
      <c r="I1291" s="228">
        <v>2980</v>
      </c>
    </row>
    <row r="1292" spans="2:9">
      <c r="B1292" s="227">
        <v>93517</v>
      </c>
      <c r="C1292" s="227" t="s">
        <v>344</v>
      </c>
      <c r="D1292" s="227" t="s">
        <v>345</v>
      </c>
      <c r="E1292" s="228">
        <v>900</v>
      </c>
      <c r="F1292" s="228">
        <v>1170</v>
      </c>
      <c r="G1292" s="228">
        <v>1310</v>
      </c>
      <c r="H1292" s="228">
        <v>1840</v>
      </c>
      <c r="I1292" s="228">
        <v>2150</v>
      </c>
    </row>
    <row r="1293" spans="2:9">
      <c r="B1293" s="227">
        <v>93518</v>
      </c>
      <c r="C1293" s="227" t="s">
        <v>334</v>
      </c>
      <c r="D1293" s="227" t="s">
        <v>335</v>
      </c>
      <c r="E1293" s="228">
        <v>870</v>
      </c>
      <c r="F1293" s="228">
        <v>880</v>
      </c>
      <c r="G1293" s="228">
        <v>1140</v>
      </c>
      <c r="H1293" s="228">
        <v>1600</v>
      </c>
      <c r="I1293" s="228">
        <v>1930</v>
      </c>
    </row>
    <row r="1294" spans="2:9">
      <c r="B1294" s="227">
        <v>93519</v>
      </c>
      <c r="C1294" s="227" t="s">
        <v>334</v>
      </c>
      <c r="D1294" s="227" t="s">
        <v>335</v>
      </c>
      <c r="E1294" s="228">
        <v>950</v>
      </c>
      <c r="F1294" s="228">
        <v>960</v>
      </c>
      <c r="G1294" s="228">
        <v>1240</v>
      </c>
      <c r="H1294" s="228">
        <v>1740</v>
      </c>
      <c r="I1294" s="228">
        <v>2080</v>
      </c>
    </row>
    <row r="1295" spans="2:9">
      <c r="B1295" s="227">
        <v>93522</v>
      </c>
      <c r="C1295" s="227" t="s">
        <v>326</v>
      </c>
      <c r="D1295" s="227" t="s">
        <v>327</v>
      </c>
      <c r="E1295" s="228">
        <v>980</v>
      </c>
      <c r="F1295" s="228">
        <v>1260</v>
      </c>
      <c r="G1295" s="228">
        <v>1430</v>
      </c>
      <c r="H1295" s="228">
        <v>1740</v>
      </c>
      <c r="I1295" s="228">
        <v>2370</v>
      </c>
    </row>
    <row r="1296" spans="2:9">
      <c r="B1296" s="227">
        <v>93523</v>
      </c>
      <c r="C1296" s="227" t="s">
        <v>334</v>
      </c>
      <c r="D1296" s="227" t="s">
        <v>335</v>
      </c>
      <c r="E1296" s="228">
        <v>1590</v>
      </c>
      <c r="F1296" s="228">
        <v>1600</v>
      </c>
      <c r="G1296" s="228">
        <v>2070</v>
      </c>
      <c r="H1296" s="228">
        <v>2900</v>
      </c>
      <c r="I1296" s="228">
        <v>3480</v>
      </c>
    </row>
    <row r="1297" spans="2:9">
      <c r="B1297" s="227">
        <v>93524</v>
      </c>
      <c r="C1297" s="227" t="s">
        <v>334</v>
      </c>
      <c r="D1297" s="227" t="s">
        <v>335</v>
      </c>
      <c r="E1297" s="228">
        <v>1590</v>
      </c>
      <c r="F1297" s="228">
        <v>1600</v>
      </c>
      <c r="G1297" s="228">
        <v>2070</v>
      </c>
      <c r="H1297" s="228">
        <v>2900</v>
      </c>
      <c r="I1297" s="228">
        <v>3480</v>
      </c>
    </row>
    <row r="1298" spans="2:9">
      <c r="B1298" s="227">
        <v>93526</v>
      </c>
      <c r="C1298" s="227" t="s">
        <v>326</v>
      </c>
      <c r="D1298" s="227" t="s">
        <v>327</v>
      </c>
      <c r="E1298" s="228">
        <v>920</v>
      </c>
      <c r="F1298" s="228">
        <v>1180</v>
      </c>
      <c r="G1298" s="228">
        <v>1340</v>
      </c>
      <c r="H1298" s="228">
        <v>1630</v>
      </c>
      <c r="I1298" s="228">
        <v>2220</v>
      </c>
    </row>
    <row r="1299" spans="2:9">
      <c r="B1299" s="227">
        <v>93527</v>
      </c>
      <c r="C1299" s="227" t="s">
        <v>334</v>
      </c>
      <c r="D1299" s="227" t="s">
        <v>335</v>
      </c>
      <c r="E1299" s="228">
        <v>1040</v>
      </c>
      <c r="F1299" s="228">
        <v>1050</v>
      </c>
      <c r="G1299" s="228">
        <v>1360</v>
      </c>
      <c r="H1299" s="228">
        <v>1910</v>
      </c>
      <c r="I1299" s="228">
        <v>2280</v>
      </c>
    </row>
    <row r="1300" spans="2:9">
      <c r="B1300" s="227">
        <v>93527</v>
      </c>
      <c r="C1300" s="227" t="s">
        <v>332</v>
      </c>
      <c r="D1300" s="227" t="s">
        <v>333</v>
      </c>
      <c r="E1300" s="228">
        <v>1040</v>
      </c>
      <c r="F1300" s="228">
        <v>1050</v>
      </c>
      <c r="G1300" s="228">
        <v>1360</v>
      </c>
      <c r="H1300" s="228">
        <v>1910</v>
      </c>
      <c r="I1300" s="228">
        <v>2280</v>
      </c>
    </row>
    <row r="1301" spans="2:9">
      <c r="B1301" s="227">
        <v>93527</v>
      </c>
      <c r="C1301" s="227" t="s">
        <v>326</v>
      </c>
      <c r="D1301" s="227" t="s">
        <v>327</v>
      </c>
      <c r="E1301" s="228">
        <v>1040</v>
      </c>
      <c r="F1301" s="228">
        <v>1050</v>
      </c>
      <c r="G1301" s="228">
        <v>1360</v>
      </c>
      <c r="H1301" s="228">
        <v>1910</v>
      </c>
      <c r="I1301" s="228">
        <v>2280</v>
      </c>
    </row>
    <row r="1302" spans="2:9">
      <c r="B1302" s="227">
        <v>93528</v>
      </c>
      <c r="C1302" s="227" t="s">
        <v>334</v>
      </c>
      <c r="D1302" s="227" t="s">
        <v>335</v>
      </c>
      <c r="E1302" s="228">
        <v>1060</v>
      </c>
      <c r="F1302" s="228">
        <v>1060</v>
      </c>
      <c r="G1302" s="228">
        <v>1380</v>
      </c>
      <c r="H1302" s="228">
        <v>1930</v>
      </c>
      <c r="I1302" s="228">
        <v>2320</v>
      </c>
    </row>
    <row r="1303" spans="2:9">
      <c r="B1303" s="227">
        <v>93529</v>
      </c>
      <c r="C1303" s="227" t="s">
        <v>344</v>
      </c>
      <c r="D1303" s="227" t="s">
        <v>345</v>
      </c>
      <c r="E1303" s="228">
        <v>1030</v>
      </c>
      <c r="F1303" s="228">
        <v>1350</v>
      </c>
      <c r="G1303" s="228">
        <v>1490</v>
      </c>
      <c r="H1303" s="228">
        <v>2090</v>
      </c>
      <c r="I1303" s="228">
        <v>2470</v>
      </c>
    </row>
    <row r="1304" spans="2:9">
      <c r="B1304" s="227">
        <v>93530</v>
      </c>
      <c r="C1304" s="227" t="s">
        <v>326</v>
      </c>
      <c r="D1304" s="227" t="s">
        <v>327</v>
      </c>
      <c r="E1304" s="228">
        <v>1020</v>
      </c>
      <c r="F1304" s="228">
        <v>1320</v>
      </c>
      <c r="G1304" s="228">
        <v>1500</v>
      </c>
      <c r="H1304" s="228">
        <v>1820</v>
      </c>
      <c r="I1304" s="228">
        <v>2490</v>
      </c>
    </row>
    <row r="1305" spans="2:9">
      <c r="B1305" s="227">
        <v>93531</v>
      </c>
      <c r="C1305" s="227" t="s">
        <v>334</v>
      </c>
      <c r="D1305" s="227" t="s">
        <v>335</v>
      </c>
      <c r="E1305" s="228">
        <v>1100</v>
      </c>
      <c r="F1305" s="228">
        <v>1110</v>
      </c>
      <c r="G1305" s="228">
        <v>1440</v>
      </c>
      <c r="H1305" s="228">
        <v>2020</v>
      </c>
      <c r="I1305" s="228">
        <v>2420</v>
      </c>
    </row>
    <row r="1306" spans="2:9">
      <c r="B1306" s="227">
        <v>93532</v>
      </c>
      <c r="C1306" s="227" t="s">
        <v>314</v>
      </c>
      <c r="D1306" s="227" t="s">
        <v>315</v>
      </c>
      <c r="E1306" s="228">
        <v>1600</v>
      </c>
      <c r="F1306" s="228">
        <v>1810</v>
      </c>
      <c r="G1306" s="228">
        <v>2290</v>
      </c>
      <c r="H1306" s="228">
        <v>2940</v>
      </c>
      <c r="I1306" s="228">
        <v>3240</v>
      </c>
    </row>
    <row r="1307" spans="2:9">
      <c r="B1307" s="227">
        <v>93534</v>
      </c>
      <c r="C1307" s="227" t="s">
        <v>314</v>
      </c>
      <c r="D1307" s="227" t="s">
        <v>315</v>
      </c>
      <c r="E1307" s="228">
        <v>1600</v>
      </c>
      <c r="F1307" s="228">
        <v>1810</v>
      </c>
      <c r="G1307" s="228">
        <v>2290</v>
      </c>
      <c r="H1307" s="228">
        <v>2940</v>
      </c>
      <c r="I1307" s="228">
        <v>3240</v>
      </c>
    </row>
    <row r="1308" spans="2:9">
      <c r="B1308" s="227">
        <v>93535</v>
      </c>
      <c r="C1308" s="227" t="s">
        <v>314</v>
      </c>
      <c r="D1308" s="227" t="s">
        <v>315</v>
      </c>
      <c r="E1308" s="228">
        <v>1600</v>
      </c>
      <c r="F1308" s="228">
        <v>1810</v>
      </c>
      <c r="G1308" s="228">
        <v>2290</v>
      </c>
      <c r="H1308" s="228">
        <v>2940</v>
      </c>
      <c r="I1308" s="228">
        <v>3240</v>
      </c>
    </row>
    <row r="1309" spans="2:9">
      <c r="B1309" s="227">
        <v>93536</v>
      </c>
      <c r="C1309" s="227" t="s">
        <v>334</v>
      </c>
      <c r="D1309" s="227" t="s">
        <v>335</v>
      </c>
      <c r="E1309" s="228">
        <v>1600</v>
      </c>
      <c r="F1309" s="228">
        <v>1810</v>
      </c>
      <c r="G1309" s="228">
        <v>2290</v>
      </c>
      <c r="H1309" s="228">
        <v>2940</v>
      </c>
      <c r="I1309" s="228">
        <v>3240</v>
      </c>
    </row>
    <row r="1310" spans="2:9">
      <c r="B1310" s="227">
        <v>93536</v>
      </c>
      <c r="C1310" s="227" t="s">
        <v>314</v>
      </c>
      <c r="D1310" s="227" t="s">
        <v>315</v>
      </c>
      <c r="E1310" s="228">
        <v>1600</v>
      </c>
      <c r="F1310" s="228">
        <v>1810</v>
      </c>
      <c r="G1310" s="228">
        <v>2290</v>
      </c>
      <c r="H1310" s="228">
        <v>2940</v>
      </c>
      <c r="I1310" s="228">
        <v>3240</v>
      </c>
    </row>
    <row r="1311" spans="2:9">
      <c r="B1311" s="227">
        <v>93539</v>
      </c>
      <c r="C1311" s="227" t="s">
        <v>314</v>
      </c>
      <c r="D1311" s="227" t="s">
        <v>315</v>
      </c>
      <c r="E1311" s="228">
        <v>1860</v>
      </c>
      <c r="F1311" s="228">
        <v>2090</v>
      </c>
      <c r="G1311" s="228">
        <v>2630</v>
      </c>
      <c r="H1311" s="228">
        <v>3340</v>
      </c>
      <c r="I1311" s="228">
        <v>3710</v>
      </c>
    </row>
    <row r="1312" spans="2:9">
      <c r="B1312" s="227">
        <v>93541</v>
      </c>
      <c r="C1312" s="227" t="s">
        <v>344</v>
      </c>
      <c r="D1312" s="227" t="s">
        <v>345</v>
      </c>
      <c r="E1312" s="228">
        <v>1030</v>
      </c>
      <c r="F1312" s="228">
        <v>1350</v>
      </c>
      <c r="G1312" s="228">
        <v>1490</v>
      </c>
      <c r="H1312" s="228">
        <v>2090</v>
      </c>
      <c r="I1312" s="228">
        <v>2470</v>
      </c>
    </row>
    <row r="1313" spans="2:9">
      <c r="B1313" s="227">
        <v>93543</v>
      </c>
      <c r="C1313" s="227" t="s">
        <v>314</v>
      </c>
      <c r="D1313" s="227" t="s">
        <v>315</v>
      </c>
      <c r="E1313" s="228">
        <v>1600</v>
      </c>
      <c r="F1313" s="228">
        <v>1810</v>
      </c>
      <c r="G1313" s="228">
        <v>2290</v>
      </c>
      <c r="H1313" s="228">
        <v>2940</v>
      </c>
      <c r="I1313" s="228">
        <v>3240</v>
      </c>
    </row>
    <row r="1314" spans="2:9">
      <c r="B1314" s="227">
        <v>93544</v>
      </c>
      <c r="C1314" s="227" t="s">
        <v>314</v>
      </c>
      <c r="D1314" s="227" t="s">
        <v>315</v>
      </c>
      <c r="E1314" s="228">
        <v>1600</v>
      </c>
      <c r="F1314" s="228">
        <v>1810</v>
      </c>
      <c r="G1314" s="228">
        <v>2290</v>
      </c>
      <c r="H1314" s="228">
        <v>2940</v>
      </c>
      <c r="I1314" s="228">
        <v>3240</v>
      </c>
    </row>
    <row r="1315" spans="2:9">
      <c r="B1315" s="227">
        <v>93545</v>
      </c>
      <c r="C1315" s="227" t="s">
        <v>326</v>
      </c>
      <c r="D1315" s="227" t="s">
        <v>327</v>
      </c>
      <c r="E1315" s="228">
        <v>840</v>
      </c>
      <c r="F1315" s="228">
        <v>980</v>
      </c>
      <c r="G1315" s="228">
        <v>1230</v>
      </c>
      <c r="H1315" s="228">
        <v>1490</v>
      </c>
      <c r="I1315" s="228">
        <v>2020</v>
      </c>
    </row>
    <row r="1316" spans="2:9">
      <c r="B1316" s="227">
        <v>93546</v>
      </c>
      <c r="C1316" s="227" t="s">
        <v>326</v>
      </c>
      <c r="D1316" s="227" t="s">
        <v>327</v>
      </c>
      <c r="E1316" s="228">
        <v>1040</v>
      </c>
      <c r="F1316" s="228">
        <v>1350</v>
      </c>
      <c r="G1316" s="228">
        <v>1500</v>
      </c>
      <c r="H1316" s="228">
        <v>2100</v>
      </c>
      <c r="I1316" s="228">
        <v>2490</v>
      </c>
    </row>
    <row r="1317" spans="2:9">
      <c r="B1317" s="227">
        <v>93546</v>
      </c>
      <c r="C1317" s="227" t="s">
        <v>344</v>
      </c>
      <c r="D1317" s="227" t="s">
        <v>345</v>
      </c>
      <c r="E1317" s="228">
        <v>1040</v>
      </c>
      <c r="F1317" s="228">
        <v>1350</v>
      </c>
      <c r="G1317" s="228">
        <v>1500</v>
      </c>
      <c r="H1317" s="228">
        <v>2100</v>
      </c>
      <c r="I1317" s="228">
        <v>2490</v>
      </c>
    </row>
    <row r="1318" spans="2:9">
      <c r="B1318" s="227">
        <v>93549</v>
      </c>
      <c r="C1318" s="227" t="s">
        <v>326</v>
      </c>
      <c r="D1318" s="227" t="s">
        <v>327</v>
      </c>
      <c r="E1318" s="228">
        <v>1120</v>
      </c>
      <c r="F1318" s="228">
        <v>1440</v>
      </c>
      <c r="G1318" s="228">
        <v>1640</v>
      </c>
      <c r="H1318" s="228">
        <v>1990</v>
      </c>
      <c r="I1318" s="228">
        <v>2720</v>
      </c>
    </row>
    <row r="1319" spans="2:9">
      <c r="B1319" s="227">
        <v>93550</v>
      </c>
      <c r="C1319" s="227" t="s">
        <v>314</v>
      </c>
      <c r="D1319" s="227" t="s">
        <v>315</v>
      </c>
      <c r="E1319" s="228">
        <v>1600</v>
      </c>
      <c r="F1319" s="228">
        <v>1810</v>
      </c>
      <c r="G1319" s="228">
        <v>2290</v>
      </c>
      <c r="H1319" s="228">
        <v>2940</v>
      </c>
      <c r="I1319" s="228">
        <v>3240</v>
      </c>
    </row>
    <row r="1320" spans="2:9">
      <c r="B1320" s="227">
        <v>93551</v>
      </c>
      <c r="C1320" s="227" t="s">
        <v>314</v>
      </c>
      <c r="D1320" s="227" t="s">
        <v>315</v>
      </c>
      <c r="E1320" s="228">
        <v>2090</v>
      </c>
      <c r="F1320" s="228">
        <v>2340</v>
      </c>
      <c r="G1320" s="228">
        <v>2950</v>
      </c>
      <c r="H1320" s="228">
        <v>3750</v>
      </c>
      <c r="I1320" s="228">
        <v>4160</v>
      </c>
    </row>
    <row r="1321" spans="2:9">
      <c r="B1321" s="227">
        <v>93552</v>
      </c>
      <c r="C1321" s="227" t="s">
        <v>314</v>
      </c>
      <c r="D1321" s="227" t="s">
        <v>315</v>
      </c>
      <c r="E1321" s="228">
        <v>1850</v>
      </c>
      <c r="F1321" s="228">
        <v>2080</v>
      </c>
      <c r="G1321" s="228">
        <v>2620</v>
      </c>
      <c r="H1321" s="228">
        <v>3330</v>
      </c>
      <c r="I1321" s="228">
        <v>3690</v>
      </c>
    </row>
    <row r="1322" spans="2:9">
      <c r="B1322" s="227">
        <v>93553</v>
      </c>
      <c r="C1322" s="227" t="s">
        <v>314</v>
      </c>
      <c r="D1322" s="227" t="s">
        <v>315</v>
      </c>
      <c r="E1322" s="228">
        <v>1860</v>
      </c>
      <c r="F1322" s="228">
        <v>2090</v>
      </c>
      <c r="G1322" s="228">
        <v>2630</v>
      </c>
      <c r="H1322" s="228">
        <v>3340</v>
      </c>
      <c r="I1322" s="228">
        <v>3710</v>
      </c>
    </row>
    <row r="1323" spans="2:9">
      <c r="B1323" s="227">
        <v>93554</v>
      </c>
      <c r="C1323" s="227" t="s">
        <v>334</v>
      </c>
      <c r="D1323" s="227" t="s">
        <v>335</v>
      </c>
      <c r="E1323" s="228">
        <v>1060</v>
      </c>
      <c r="F1323" s="228">
        <v>1060</v>
      </c>
      <c r="G1323" s="228">
        <v>1380</v>
      </c>
      <c r="H1323" s="228">
        <v>1930</v>
      </c>
      <c r="I1323" s="228">
        <v>2320</v>
      </c>
    </row>
    <row r="1324" spans="2:9">
      <c r="B1324" s="227">
        <v>93555</v>
      </c>
      <c r="C1324" s="227" t="s">
        <v>334</v>
      </c>
      <c r="D1324" s="227" t="s">
        <v>335</v>
      </c>
      <c r="E1324" s="228">
        <v>1370</v>
      </c>
      <c r="F1324" s="228">
        <v>1450</v>
      </c>
      <c r="G1324" s="228">
        <v>1810</v>
      </c>
      <c r="H1324" s="228">
        <v>2440</v>
      </c>
      <c r="I1324" s="228">
        <v>2980</v>
      </c>
    </row>
    <row r="1325" spans="2:9">
      <c r="B1325" s="227">
        <v>93555</v>
      </c>
      <c r="C1325" s="227" t="s">
        <v>320</v>
      </c>
      <c r="D1325" s="227" t="s">
        <v>321</v>
      </c>
      <c r="E1325" s="228">
        <v>1370</v>
      </c>
      <c r="F1325" s="228">
        <v>1450</v>
      </c>
      <c r="G1325" s="228">
        <v>1810</v>
      </c>
      <c r="H1325" s="228">
        <v>2440</v>
      </c>
      <c r="I1325" s="228">
        <v>2980</v>
      </c>
    </row>
    <row r="1326" spans="2:9">
      <c r="B1326" s="227">
        <v>93556</v>
      </c>
      <c r="C1326" s="227" t="s">
        <v>334</v>
      </c>
      <c r="D1326" s="227" t="s">
        <v>335</v>
      </c>
      <c r="E1326" s="228">
        <v>1060</v>
      </c>
      <c r="F1326" s="228">
        <v>1060</v>
      </c>
      <c r="G1326" s="228">
        <v>1380</v>
      </c>
      <c r="H1326" s="228">
        <v>1930</v>
      </c>
      <c r="I1326" s="228">
        <v>2320</v>
      </c>
    </row>
    <row r="1327" spans="2:9">
      <c r="B1327" s="227">
        <v>93558</v>
      </c>
      <c r="C1327" s="227" t="s">
        <v>320</v>
      </c>
      <c r="D1327" s="227" t="s">
        <v>321</v>
      </c>
      <c r="E1327" s="228">
        <v>1720</v>
      </c>
      <c r="F1327" s="228">
        <v>1790</v>
      </c>
      <c r="G1327" s="228">
        <v>2230</v>
      </c>
      <c r="H1327" s="228">
        <v>2980</v>
      </c>
      <c r="I1327" s="228">
        <v>3620</v>
      </c>
    </row>
    <row r="1328" spans="2:9">
      <c r="B1328" s="227">
        <v>93560</v>
      </c>
      <c r="C1328" s="227" t="s">
        <v>334</v>
      </c>
      <c r="D1328" s="227" t="s">
        <v>335</v>
      </c>
      <c r="E1328" s="228">
        <v>1600</v>
      </c>
      <c r="F1328" s="228">
        <v>1810</v>
      </c>
      <c r="G1328" s="228">
        <v>2290</v>
      </c>
      <c r="H1328" s="228">
        <v>2940</v>
      </c>
      <c r="I1328" s="228">
        <v>3240</v>
      </c>
    </row>
    <row r="1329" spans="2:9">
      <c r="B1329" s="227">
        <v>93560</v>
      </c>
      <c r="C1329" s="227" t="s">
        <v>314</v>
      </c>
      <c r="D1329" s="227" t="s">
        <v>315</v>
      </c>
      <c r="E1329" s="228">
        <v>1600</v>
      </c>
      <c r="F1329" s="228">
        <v>1810</v>
      </c>
      <c r="G1329" s="228">
        <v>2290</v>
      </c>
      <c r="H1329" s="228">
        <v>2940</v>
      </c>
      <c r="I1329" s="228">
        <v>3240</v>
      </c>
    </row>
    <row r="1330" spans="2:9">
      <c r="B1330" s="227">
        <v>93561</v>
      </c>
      <c r="C1330" s="227" t="s">
        <v>334</v>
      </c>
      <c r="D1330" s="227" t="s">
        <v>335</v>
      </c>
      <c r="E1330" s="228">
        <v>1100</v>
      </c>
      <c r="F1330" s="228">
        <v>1110</v>
      </c>
      <c r="G1330" s="228">
        <v>1440</v>
      </c>
      <c r="H1330" s="228">
        <v>2020</v>
      </c>
      <c r="I1330" s="228">
        <v>2420</v>
      </c>
    </row>
    <row r="1331" spans="2:9">
      <c r="B1331" s="227">
        <v>93562</v>
      </c>
      <c r="C1331" s="227" t="s">
        <v>320</v>
      </c>
      <c r="D1331" s="227" t="s">
        <v>321</v>
      </c>
      <c r="E1331" s="228">
        <v>1370</v>
      </c>
      <c r="F1331" s="228">
        <v>1450</v>
      </c>
      <c r="G1331" s="228">
        <v>1810</v>
      </c>
      <c r="H1331" s="228">
        <v>2440</v>
      </c>
      <c r="I1331" s="228">
        <v>2980</v>
      </c>
    </row>
    <row r="1332" spans="2:9">
      <c r="B1332" s="227">
        <v>93563</v>
      </c>
      <c r="C1332" s="227" t="s">
        <v>314</v>
      </c>
      <c r="D1332" s="227" t="s">
        <v>315</v>
      </c>
      <c r="E1332" s="228">
        <v>1600</v>
      </c>
      <c r="F1332" s="228">
        <v>1810</v>
      </c>
      <c r="G1332" s="228">
        <v>2290</v>
      </c>
      <c r="H1332" s="228">
        <v>2940</v>
      </c>
      <c r="I1332" s="228">
        <v>3240</v>
      </c>
    </row>
    <row r="1333" spans="2:9">
      <c r="B1333" s="227">
        <v>93581</v>
      </c>
      <c r="C1333" s="227" t="s">
        <v>334</v>
      </c>
      <c r="D1333" s="227" t="s">
        <v>335</v>
      </c>
      <c r="E1333" s="228">
        <v>1100</v>
      </c>
      <c r="F1333" s="228">
        <v>1110</v>
      </c>
      <c r="G1333" s="228">
        <v>1440</v>
      </c>
      <c r="H1333" s="228">
        <v>2020</v>
      </c>
      <c r="I1333" s="228">
        <v>2420</v>
      </c>
    </row>
    <row r="1334" spans="2:9">
      <c r="B1334" s="227">
        <v>93584</v>
      </c>
      <c r="C1334" s="227" t="s">
        <v>314</v>
      </c>
      <c r="D1334" s="227" t="s">
        <v>315</v>
      </c>
      <c r="E1334" s="228">
        <v>1860</v>
      </c>
      <c r="F1334" s="228">
        <v>2090</v>
      </c>
      <c r="G1334" s="228">
        <v>2630</v>
      </c>
      <c r="H1334" s="228">
        <v>3340</v>
      </c>
      <c r="I1334" s="228">
        <v>3710</v>
      </c>
    </row>
    <row r="1335" spans="2:9">
      <c r="B1335" s="227">
        <v>93586</v>
      </c>
      <c r="C1335" s="227" t="s">
        <v>314</v>
      </c>
      <c r="D1335" s="227" t="s">
        <v>315</v>
      </c>
      <c r="E1335" s="228">
        <v>1860</v>
      </c>
      <c r="F1335" s="228">
        <v>2090</v>
      </c>
      <c r="G1335" s="228">
        <v>2630</v>
      </c>
      <c r="H1335" s="228">
        <v>3340</v>
      </c>
      <c r="I1335" s="228">
        <v>3710</v>
      </c>
    </row>
    <row r="1336" spans="2:9">
      <c r="B1336" s="227">
        <v>93590</v>
      </c>
      <c r="C1336" s="227" t="s">
        <v>314</v>
      </c>
      <c r="D1336" s="227" t="s">
        <v>315</v>
      </c>
      <c r="E1336" s="228">
        <v>1860</v>
      </c>
      <c r="F1336" s="228">
        <v>2090</v>
      </c>
      <c r="G1336" s="228">
        <v>2630</v>
      </c>
      <c r="H1336" s="228">
        <v>3340</v>
      </c>
      <c r="I1336" s="228">
        <v>3710</v>
      </c>
    </row>
    <row r="1337" spans="2:9">
      <c r="B1337" s="227">
        <v>93591</v>
      </c>
      <c r="C1337" s="227" t="s">
        <v>314</v>
      </c>
      <c r="D1337" s="227" t="s">
        <v>315</v>
      </c>
      <c r="E1337" s="228">
        <v>1600</v>
      </c>
      <c r="F1337" s="228">
        <v>1810</v>
      </c>
      <c r="G1337" s="228">
        <v>2290</v>
      </c>
      <c r="H1337" s="228">
        <v>2940</v>
      </c>
      <c r="I1337" s="228">
        <v>3240</v>
      </c>
    </row>
    <row r="1338" spans="2:9">
      <c r="B1338" s="227">
        <v>93592</v>
      </c>
      <c r="C1338" s="227" t="s">
        <v>320</v>
      </c>
      <c r="D1338" s="227" t="s">
        <v>321</v>
      </c>
      <c r="E1338" s="228">
        <v>1370</v>
      </c>
      <c r="F1338" s="228">
        <v>1470</v>
      </c>
      <c r="G1338" s="228">
        <v>1810</v>
      </c>
      <c r="H1338" s="228">
        <v>2440</v>
      </c>
      <c r="I1338" s="228">
        <v>2980</v>
      </c>
    </row>
    <row r="1339" spans="2:9">
      <c r="B1339" s="227">
        <v>93592</v>
      </c>
      <c r="C1339" s="227" t="s">
        <v>326</v>
      </c>
      <c r="D1339" s="227" t="s">
        <v>327</v>
      </c>
      <c r="E1339" s="228">
        <v>1370</v>
      </c>
      <c r="F1339" s="228">
        <v>1470</v>
      </c>
      <c r="G1339" s="228">
        <v>1810</v>
      </c>
      <c r="H1339" s="228">
        <v>2440</v>
      </c>
      <c r="I1339" s="228">
        <v>2980</v>
      </c>
    </row>
    <row r="1340" spans="2:9">
      <c r="B1340" s="227">
        <v>93599</v>
      </c>
      <c r="C1340" s="227" t="s">
        <v>314</v>
      </c>
      <c r="D1340" s="227" t="s">
        <v>315</v>
      </c>
      <c r="E1340" s="228">
        <v>1860</v>
      </c>
      <c r="F1340" s="228">
        <v>2090</v>
      </c>
      <c r="G1340" s="228">
        <v>2630</v>
      </c>
      <c r="H1340" s="228">
        <v>3340</v>
      </c>
      <c r="I1340" s="228">
        <v>3710</v>
      </c>
    </row>
    <row r="1341" spans="2:9">
      <c r="B1341" s="227">
        <v>93601</v>
      </c>
      <c r="C1341" s="227" t="s">
        <v>346</v>
      </c>
      <c r="D1341" s="227" t="s">
        <v>347</v>
      </c>
      <c r="E1341" s="228">
        <v>1120</v>
      </c>
      <c r="F1341" s="228">
        <v>1210</v>
      </c>
      <c r="G1341" s="228">
        <v>1510</v>
      </c>
      <c r="H1341" s="228">
        <v>2120</v>
      </c>
      <c r="I1341" s="228">
        <v>2470</v>
      </c>
    </row>
    <row r="1342" spans="2:9">
      <c r="B1342" s="227">
        <v>93601</v>
      </c>
      <c r="C1342" s="227" t="s">
        <v>348</v>
      </c>
      <c r="D1342" s="227" t="s">
        <v>349</v>
      </c>
      <c r="E1342" s="228">
        <v>1120</v>
      </c>
      <c r="F1342" s="228">
        <v>1210</v>
      </c>
      <c r="G1342" s="228">
        <v>1510</v>
      </c>
      <c r="H1342" s="228">
        <v>2120</v>
      </c>
      <c r="I1342" s="228">
        <v>2470</v>
      </c>
    </row>
    <row r="1343" spans="2:9">
      <c r="B1343" s="227">
        <v>93602</v>
      </c>
      <c r="C1343" s="227" t="s">
        <v>336</v>
      </c>
      <c r="D1343" s="227" t="s">
        <v>337</v>
      </c>
      <c r="E1343" s="228">
        <v>1170</v>
      </c>
      <c r="F1343" s="228">
        <v>1180</v>
      </c>
      <c r="G1343" s="228">
        <v>1460</v>
      </c>
      <c r="H1343" s="228">
        <v>2040</v>
      </c>
      <c r="I1343" s="228">
        <v>2340</v>
      </c>
    </row>
    <row r="1344" spans="2:9">
      <c r="B1344" s="227">
        <v>93602</v>
      </c>
      <c r="C1344" s="227" t="s">
        <v>346</v>
      </c>
      <c r="D1344" s="227" t="s">
        <v>347</v>
      </c>
      <c r="E1344" s="228">
        <v>1170</v>
      </c>
      <c r="F1344" s="228">
        <v>1180</v>
      </c>
      <c r="G1344" s="228">
        <v>1460</v>
      </c>
      <c r="H1344" s="228">
        <v>2040</v>
      </c>
      <c r="I1344" s="228">
        <v>2340</v>
      </c>
    </row>
    <row r="1345" spans="2:9">
      <c r="B1345" s="227">
        <v>93603</v>
      </c>
      <c r="C1345" s="227" t="s">
        <v>336</v>
      </c>
      <c r="D1345" s="227" t="s">
        <v>337</v>
      </c>
      <c r="E1345" s="228">
        <v>1130</v>
      </c>
      <c r="F1345" s="228">
        <v>1140</v>
      </c>
      <c r="G1345" s="228">
        <v>1490</v>
      </c>
      <c r="H1345" s="228">
        <v>2050</v>
      </c>
      <c r="I1345" s="228">
        <v>2360</v>
      </c>
    </row>
    <row r="1346" spans="2:9">
      <c r="B1346" s="227">
        <v>93603</v>
      </c>
      <c r="C1346" s="227" t="s">
        <v>332</v>
      </c>
      <c r="D1346" s="227" t="s">
        <v>333</v>
      </c>
      <c r="E1346" s="228">
        <v>1130</v>
      </c>
      <c r="F1346" s="228">
        <v>1140</v>
      </c>
      <c r="G1346" s="228">
        <v>1490</v>
      </c>
      <c r="H1346" s="228">
        <v>2050</v>
      </c>
      <c r="I1346" s="228">
        <v>2360</v>
      </c>
    </row>
    <row r="1347" spans="2:9">
      <c r="B1347" s="227">
        <v>93604</v>
      </c>
      <c r="C1347" s="227" t="s">
        <v>346</v>
      </c>
      <c r="D1347" s="227" t="s">
        <v>347</v>
      </c>
      <c r="E1347" s="228">
        <v>1070</v>
      </c>
      <c r="F1347" s="228">
        <v>1070</v>
      </c>
      <c r="G1347" s="228">
        <v>1390</v>
      </c>
      <c r="H1347" s="228">
        <v>1950</v>
      </c>
      <c r="I1347" s="228">
        <v>2220</v>
      </c>
    </row>
    <row r="1348" spans="2:9">
      <c r="B1348" s="227">
        <v>93605</v>
      </c>
      <c r="C1348" s="227" t="s">
        <v>336</v>
      </c>
      <c r="D1348" s="227" t="s">
        <v>337</v>
      </c>
      <c r="E1348" s="228">
        <v>1390</v>
      </c>
      <c r="F1348" s="228">
        <v>1400</v>
      </c>
      <c r="G1348" s="228">
        <v>1730</v>
      </c>
      <c r="H1348" s="228">
        <v>2420</v>
      </c>
      <c r="I1348" s="228">
        <v>2780</v>
      </c>
    </row>
    <row r="1349" spans="2:9">
      <c r="B1349" s="227">
        <v>93606</v>
      </c>
      <c r="C1349" s="227" t="s">
        <v>336</v>
      </c>
      <c r="D1349" s="227" t="s">
        <v>337</v>
      </c>
      <c r="E1349" s="228">
        <v>1050</v>
      </c>
      <c r="F1349" s="228">
        <v>1060</v>
      </c>
      <c r="G1349" s="228">
        <v>1310</v>
      </c>
      <c r="H1349" s="228">
        <v>1840</v>
      </c>
      <c r="I1349" s="228">
        <v>2100</v>
      </c>
    </row>
    <row r="1350" spans="2:9">
      <c r="B1350" s="227">
        <v>93608</v>
      </c>
      <c r="C1350" s="227" t="s">
        <v>336</v>
      </c>
      <c r="D1350" s="227" t="s">
        <v>337</v>
      </c>
      <c r="E1350" s="228">
        <v>1040</v>
      </c>
      <c r="F1350" s="228">
        <v>1050</v>
      </c>
      <c r="G1350" s="228">
        <v>1300</v>
      </c>
      <c r="H1350" s="228">
        <v>1830</v>
      </c>
      <c r="I1350" s="228">
        <v>2100</v>
      </c>
    </row>
    <row r="1351" spans="2:9">
      <c r="B1351" s="227">
        <v>93609</v>
      </c>
      <c r="C1351" s="227" t="s">
        <v>336</v>
      </c>
      <c r="D1351" s="227" t="s">
        <v>337</v>
      </c>
      <c r="E1351" s="228">
        <v>1140</v>
      </c>
      <c r="F1351" s="228">
        <v>1150</v>
      </c>
      <c r="G1351" s="228">
        <v>1420</v>
      </c>
      <c r="H1351" s="228">
        <v>1990</v>
      </c>
      <c r="I1351" s="228">
        <v>2280</v>
      </c>
    </row>
    <row r="1352" spans="2:9">
      <c r="B1352" s="227">
        <v>93610</v>
      </c>
      <c r="C1352" s="227" t="s">
        <v>346</v>
      </c>
      <c r="D1352" s="227" t="s">
        <v>347</v>
      </c>
      <c r="E1352" s="228">
        <v>1020</v>
      </c>
      <c r="F1352" s="228">
        <v>1050</v>
      </c>
      <c r="G1352" s="228">
        <v>1330</v>
      </c>
      <c r="H1352" s="228">
        <v>1860</v>
      </c>
      <c r="I1352" s="228">
        <v>2170</v>
      </c>
    </row>
    <row r="1353" spans="2:9">
      <c r="B1353" s="227">
        <v>93610</v>
      </c>
      <c r="C1353" s="227" t="s">
        <v>350</v>
      </c>
      <c r="D1353" s="227" t="s">
        <v>351</v>
      </c>
      <c r="E1353" s="228">
        <v>1020</v>
      </c>
      <c r="F1353" s="228">
        <v>1050</v>
      </c>
      <c r="G1353" s="228">
        <v>1330</v>
      </c>
      <c r="H1353" s="228">
        <v>1860</v>
      </c>
      <c r="I1353" s="228">
        <v>2170</v>
      </c>
    </row>
    <row r="1354" spans="2:9">
      <c r="B1354" s="227">
        <v>93611</v>
      </c>
      <c r="C1354" s="227" t="s">
        <v>336</v>
      </c>
      <c r="D1354" s="227" t="s">
        <v>337</v>
      </c>
      <c r="E1354" s="228">
        <v>1820</v>
      </c>
      <c r="F1354" s="228">
        <v>1830</v>
      </c>
      <c r="G1354" s="228">
        <v>2260</v>
      </c>
      <c r="H1354" s="228">
        <v>3170</v>
      </c>
      <c r="I1354" s="228">
        <v>3630</v>
      </c>
    </row>
    <row r="1355" spans="2:9">
      <c r="B1355" s="227">
        <v>93612</v>
      </c>
      <c r="C1355" s="227" t="s">
        <v>336</v>
      </c>
      <c r="D1355" s="227" t="s">
        <v>337</v>
      </c>
      <c r="E1355" s="228">
        <v>1280</v>
      </c>
      <c r="F1355" s="228">
        <v>1290</v>
      </c>
      <c r="G1355" s="228">
        <v>1590</v>
      </c>
      <c r="H1355" s="228">
        <v>2230</v>
      </c>
      <c r="I1355" s="228">
        <v>2550</v>
      </c>
    </row>
    <row r="1356" spans="2:9">
      <c r="B1356" s="227">
        <v>93613</v>
      </c>
      <c r="C1356" s="227" t="s">
        <v>336</v>
      </c>
      <c r="D1356" s="227" t="s">
        <v>337</v>
      </c>
      <c r="E1356" s="228">
        <v>1210</v>
      </c>
      <c r="F1356" s="228">
        <v>1220</v>
      </c>
      <c r="G1356" s="228">
        <v>1510</v>
      </c>
      <c r="H1356" s="228">
        <v>2120</v>
      </c>
      <c r="I1356" s="228">
        <v>2420</v>
      </c>
    </row>
    <row r="1357" spans="2:9">
      <c r="B1357" s="227">
        <v>93614</v>
      </c>
      <c r="C1357" s="227" t="s">
        <v>346</v>
      </c>
      <c r="D1357" s="227" t="s">
        <v>347</v>
      </c>
      <c r="E1357" s="228">
        <v>1410</v>
      </c>
      <c r="F1357" s="228">
        <v>1420</v>
      </c>
      <c r="G1357" s="228">
        <v>1840</v>
      </c>
      <c r="H1357" s="228">
        <v>2580</v>
      </c>
      <c r="I1357" s="228">
        <v>2940</v>
      </c>
    </row>
    <row r="1358" spans="2:9">
      <c r="B1358" s="227">
        <v>93615</v>
      </c>
      <c r="C1358" s="227" t="s">
        <v>332</v>
      </c>
      <c r="D1358" s="227" t="s">
        <v>333</v>
      </c>
      <c r="E1358" s="228">
        <v>1060</v>
      </c>
      <c r="F1358" s="228">
        <v>1070</v>
      </c>
      <c r="G1358" s="228">
        <v>1400</v>
      </c>
      <c r="H1358" s="228">
        <v>1930</v>
      </c>
      <c r="I1358" s="228">
        <v>2230</v>
      </c>
    </row>
    <row r="1359" spans="2:9">
      <c r="B1359" s="227">
        <v>93616</v>
      </c>
      <c r="C1359" s="227" t="s">
        <v>336</v>
      </c>
      <c r="D1359" s="227" t="s">
        <v>337</v>
      </c>
      <c r="E1359" s="228">
        <v>1100</v>
      </c>
      <c r="F1359" s="228">
        <v>1110</v>
      </c>
      <c r="G1359" s="228">
        <v>1370</v>
      </c>
      <c r="H1359" s="228">
        <v>1920</v>
      </c>
      <c r="I1359" s="228">
        <v>2200</v>
      </c>
    </row>
    <row r="1360" spans="2:9">
      <c r="B1360" s="227">
        <v>93618</v>
      </c>
      <c r="C1360" s="227" t="s">
        <v>336</v>
      </c>
      <c r="D1360" s="227" t="s">
        <v>337</v>
      </c>
      <c r="E1360" s="228">
        <v>1050</v>
      </c>
      <c r="F1360" s="228">
        <v>1060</v>
      </c>
      <c r="G1360" s="228">
        <v>1390</v>
      </c>
      <c r="H1360" s="228">
        <v>1910</v>
      </c>
      <c r="I1360" s="228">
        <v>2210</v>
      </c>
    </row>
    <row r="1361" spans="2:9">
      <c r="B1361" s="227">
        <v>93618</v>
      </c>
      <c r="C1361" s="227" t="s">
        <v>332</v>
      </c>
      <c r="D1361" s="227" t="s">
        <v>333</v>
      </c>
      <c r="E1361" s="228">
        <v>1050</v>
      </c>
      <c r="F1361" s="228">
        <v>1060</v>
      </c>
      <c r="G1361" s="228">
        <v>1390</v>
      </c>
      <c r="H1361" s="228">
        <v>1910</v>
      </c>
      <c r="I1361" s="228">
        <v>2210</v>
      </c>
    </row>
    <row r="1362" spans="2:9">
      <c r="B1362" s="227">
        <v>93619</v>
      </c>
      <c r="C1362" s="227" t="s">
        <v>336</v>
      </c>
      <c r="D1362" s="227" t="s">
        <v>337</v>
      </c>
      <c r="E1362" s="228">
        <v>1820</v>
      </c>
      <c r="F1362" s="228">
        <v>1830</v>
      </c>
      <c r="G1362" s="228">
        <v>2260</v>
      </c>
      <c r="H1362" s="228">
        <v>3170</v>
      </c>
      <c r="I1362" s="228">
        <v>3630</v>
      </c>
    </row>
    <row r="1363" spans="2:9">
      <c r="B1363" s="227">
        <v>93619</v>
      </c>
      <c r="C1363" s="227" t="s">
        <v>332</v>
      </c>
      <c r="D1363" s="227" t="s">
        <v>333</v>
      </c>
      <c r="E1363" s="228">
        <v>1820</v>
      </c>
      <c r="F1363" s="228">
        <v>1830</v>
      </c>
      <c r="G1363" s="228">
        <v>2260</v>
      </c>
      <c r="H1363" s="228">
        <v>3170</v>
      </c>
      <c r="I1363" s="228">
        <v>3630</v>
      </c>
    </row>
    <row r="1364" spans="2:9">
      <c r="B1364" s="227">
        <v>93620</v>
      </c>
      <c r="C1364" s="227" t="s">
        <v>336</v>
      </c>
      <c r="D1364" s="227" t="s">
        <v>337</v>
      </c>
      <c r="E1364" s="228">
        <v>1040</v>
      </c>
      <c r="F1364" s="228">
        <v>1070</v>
      </c>
      <c r="G1364" s="228">
        <v>1320</v>
      </c>
      <c r="H1364" s="228">
        <v>1830</v>
      </c>
      <c r="I1364" s="228">
        <v>2210</v>
      </c>
    </row>
    <row r="1365" spans="2:9">
      <c r="B1365" s="227">
        <v>93620</v>
      </c>
      <c r="C1365" s="227" t="s">
        <v>346</v>
      </c>
      <c r="D1365" s="227" t="s">
        <v>347</v>
      </c>
      <c r="E1365" s="228">
        <v>1040</v>
      </c>
      <c r="F1365" s="228">
        <v>1070</v>
      </c>
      <c r="G1365" s="228">
        <v>1320</v>
      </c>
      <c r="H1365" s="228">
        <v>1830</v>
      </c>
      <c r="I1365" s="228">
        <v>2210</v>
      </c>
    </row>
    <row r="1366" spans="2:9">
      <c r="B1366" s="227">
        <v>93620</v>
      </c>
      <c r="C1366" s="227" t="s">
        <v>350</v>
      </c>
      <c r="D1366" s="227" t="s">
        <v>351</v>
      </c>
      <c r="E1366" s="228">
        <v>1040</v>
      </c>
      <c r="F1366" s="228">
        <v>1070</v>
      </c>
      <c r="G1366" s="228">
        <v>1320</v>
      </c>
      <c r="H1366" s="228">
        <v>1830</v>
      </c>
      <c r="I1366" s="228">
        <v>2210</v>
      </c>
    </row>
    <row r="1367" spans="2:9">
      <c r="B1367" s="227">
        <v>93621</v>
      </c>
      <c r="C1367" s="227" t="s">
        <v>336</v>
      </c>
      <c r="D1367" s="227" t="s">
        <v>337</v>
      </c>
      <c r="E1367" s="228">
        <v>1200</v>
      </c>
      <c r="F1367" s="228">
        <v>1200</v>
      </c>
      <c r="G1367" s="228">
        <v>1490</v>
      </c>
      <c r="H1367" s="228">
        <v>2090</v>
      </c>
      <c r="I1367" s="228">
        <v>2390</v>
      </c>
    </row>
    <row r="1368" spans="2:9">
      <c r="B1368" s="227">
        <v>93622</v>
      </c>
      <c r="C1368" s="227" t="s">
        <v>336</v>
      </c>
      <c r="D1368" s="227" t="s">
        <v>337</v>
      </c>
      <c r="E1368" s="228">
        <v>1040</v>
      </c>
      <c r="F1368" s="228">
        <v>1050</v>
      </c>
      <c r="G1368" s="228">
        <v>1300</v>
      </c>
      <c r="H1368" s="228">
        <v>1830</v>
      </c>
      <c r="I1368" s="228">
        <v>2170</v>
      </c>
    </row>
    <row r="1369" spans="2:9">
      <c r="B1369" s="227">
        <v>93622</v>
      </c>
      <c r="C1369" s="227" t="s">
        <v>346</v>
      </c>
      <c r="D1369" s="227" t="s">
        <v>347</v>
      </c>
      <c r="E1369" s="228">
        <v>1040</v>
      </c>
      <c r="F1369" s="228">
        <v>1050</v>
      </c>
      <c r="G1369" s="228">
        <v>1300</v>
      </c>
      <c r="H1369" s="228">
        <v>1830</v>
      </c>
      <c r="I1369" s="228">
        <v>2170</v>
      </c>
    </row>
    <row r="1370" spans="2:9">
      <c r="B1370" s="227">
        <v>93622</v>
      </c>
      <c r="C1370" s="227" t="s">
        <v>350</v>
      </c>
      <c r="D1370" s="227" t="s">
        <v>351</v>
      </c>
      <c r="E1370" s="228">
        <v>1040</v>
      </c>
      <c r="F1370" s="228">
        <v>1050</v>
      </c>
      <c r="G1370" s="228">
        <v>1300</v>
      </c>
      <c r="H1370" s="228">
        <v>1830</v>
      </c>
      <c r="I1370" s="228">
        <v>2170</v>
      </c>
    </row>
    <row r="1371" spans="2:9">
      <c r="B1371" s="227">
        <v>93623</v>
      </c>
      <c r="C1371" s="227" t="s">
        <v>346</v>
      </c>
      <c r="D1371" s="227" t="s">
        <v>347</v>
      </c>
      <c r="E1371" s="228">
        <v>1150</v>
      </c>
      <c r="F1371" s="228">
        <v>1210</v>
      </c>
      <c r="G1371" s="228">
        <v>1530</v>
      </c>
      <c r="H1371" s="228">
        <v>2140</v>
      </c>
      <c r="I1371" s="228">
        <v>2480</v>
      </c>
    </row>
    <row r="1372" spans="2:9">
      <c r="B1372" s="227">
        <v>93623</v>
      </c>
      <c r="C1372" s="227" t="s">
        <v>348</v>
      </c>
      <c r="D1372" s="227" t="s">
        <v>349</v>
      </c>
      <c r="E1372" s="228">
        <v>1150</v>
      </c>
      <c r="F1372" s="228">
        <v>1210</v>
      </c>
      <c r="G1372" s="228">
        <v>1530</v>
      </c>
      <c r="H1372" s="228">
        <v>2140</v>
      </c>
      <c r="I1372" s="228">
        <v>2480</v>
      </c>
    </row>
    <row r="1373" spans="2:9">
      <c r="B1373" s="227">
        <v>93624</v>
      </c>
      <c r="C1373" s="227" t="s">
        <v>336</v>
      </c>
      <c r="D1373" s="227" t="s">
        <v>337</v>
      </c>
      <c r="E1373" s="228">
        <v>1040</v>
      </c>
      <c r="F1373" s="228">
        <v>1050</v>
      </c>
      <c r="G1373" s="228">
        <v>1300</v>
      </c>
      <c r="H1373" s="228">
        <v>1830</v>
      </c>
      <c r="I1373" s="228">
        <v>2100</v>
      </c>
    </row>
    <row r="1374" spans="2:9">
      <c r="B1374" s="227">
        <v>93625</v>
      </c>
      <c r="C1374" s="227" t="s">
        <v>336</v>
      </c>
      <c r="D1374" s="227" t="s">
        <v>337</v>
      </c>
      <c r="E1374" s="228">
        <v>1190</v>
      </c>
      <c r="F1374" s="228">
        <v>1200</v>
      </c>
      <c r="G1374" s="228">
        <v>1480</v>
      </c>
      <c r="H1374" s="228">
        <v>2070</v>
      </c>
      <c r="I1374" s="228">
        <v>2380</v>
      </c>
    </row>
    <row r="1375" spans="2:9">
      <c r="B1375" s="227">
        <v>93626</v>
      </c>
      <c r="C1375" s="227" t="s">
        <v>336</v>
      </c>
      <c r="D1375" s="227" t="s">
        <v>337</v>
      </c>
      <c r="E1375" s="228">
        <v>1640</v>
      </c>
      <c r="F1375" s="228">
        <v>1650</v>
      </c>
      <c r="G1375" s="228">
        <v>2060</v>
      </c>
      <c r="H1375" s="228">
        <v>2890</v>
      </c>
      <c r="I1375" s="228">
        <v>3310</v>
      </c>
    </row>
    <row r="1376" spans="2:9">
      <c r="B1376" s="227">
        <v>93626</v>
      </c>
      <c r="C1376" s="227" t="s">
        <v>346</v>
      </c>
      <c r="D1376" s="227" t="s">
        <v>347</v>
      </c>
      <c r="E1376" s="228">
        <v>1640</v>
      </c>
      <c r="F1376" s="228">
        <v>1650</v>
      </c>
      <c r="G1376" s="228">
        <v>2060</v>
      </c>
      <c r="H1376" s="228">
        <v>2890</v>
      </c>
      <c r="I1376" s="228">
        <v>3310</v>
      </c>
    </row>
    <row r="1377" spans="2:9">
      <c r="B1377" s="227">
        <v>93627</v>
      </c>
      <c r="C1377" s="227" t="s">
        <v>336</v>
      </c>
      <c r="D1377" s="227" t="s">
        <v>337</v>
      </c>
      <c r="E1377" s="228">
        <v>1040</v>
      </c>
      <c r="F1377" s="228">
        <v>1050</v>
      </c>
      <c r="G1377" s="228">
        <v>1300</v>
      </c>
      <c r="H1377" s="228">
        <v>1830</v>
      </c>
      <c r="I1377" s="228">
        <v>2100</v>
      </c>
    </row>
    <row r="1378" spans="2:9">
      <c r="B1378" s="227">
        <v>93628</v>
      </c>
      <c r="C1378" s="227" t="s">
        <v>336</v>
      </c>
      <c r="D1378" s="227" t="s">
        <v>337</v>
      </c>
      <c r="E1378" s="228">
        <v>1210</v>
      </c>
      <c r="F1378" s="228">
        <v>1220</v>
      </c>
      <c r="G1378" s="228">
        <v>1510</v>
      </c>
      <c r="H1378" s="228">
        <v>2120</v>
      </c>
      <c r="I1378" s="228">
        <v>2420</v>
      </c>
    </row>
    <row r="1379" spans="2:9">
      <c r="B1379" s="227">
        <v>93630</v>
      </c>
      <c r="C1379" s="227" t="s">
        <v>336</v>
      </c>
      <c r="D1379" s="227" t="s">
        <v>337</v>
      </c>
      <c r="E1379" s="228">
        <v>1200</v>
      </c>
      <c r="F1379" s="228">
        <v>1210</v>
      </c>
      <c r="G1379" s="228">
        <v>1490</v>
      </c>
      <c r="H1379" s="228">
        <v>2090</v>
      </c>
      <c r="I1379" s="228">
        <v>2390</v>
      </c>
    </row>
    <row r="1380" spans="2:9">
      <c r="B1380" s="227">
        <v>93630</v>
      </c>
      <c r="C1380" s="227" t="s">
        <v>346</v>
      </c>
      <c r="D1380" s="227" t="s">
        <v>347</v>
      </c>
      <c r="E1380" s="228">
        <v>1200</v>
      </c>
      <c r="F1380" s="228">
        <v>1210</v>
      </c>
      <c r="G1380" s="228">
        <v>1490</v>
      </c>
      <c r="H1380" s="228">
        <v>2090</v>
      </c>
      <c r="I1380" s="228">
        <v>2390</v>
      </c>
    </row>
    <row r="1381" spans="2:9">
      <c r="B1381" s="227">
        <v>93631</v>
      </c>
      <c r="C1381" s="227" t="s">
        <v>336</v>
      </c>
      <c r="D1381" s="227" t="s">
        <v>337</v>
      </c>
      <c r="E1381" s="228">
        <v>1180</v>
      </c>
      <c r="F1381" s="228">
        <v>1190</v>
      </c>
      <c r="G1381" s="228">
        <v>1480</v>
      </c>
      <c r="H1381" s="228">
        <v>2070</v>
      </c>
      <c r="I1381" s="228">
        <v>2370</v>
      </c>
    </row>
    <row r="1382" spans="2:9">
      <c r="B1382" s="227">
        <v>93631</v>
      </c>
      <c r="C1382" s="227" t="s">
        <v>330</v>
      </c>
      <c r="D1382" s="227" t="s">
        <v>331</v>
      </c>
      <c r="E1382" s="228">
        <v>1180</v>
      </c>
      <c r="F1382" s="228">
        <v>1190</v>
      </c>
      <c r="G1382" s="228">
        <v>1480</v>
      </c>
      <c r="H1382" s="228">
        <v>2070</v>
      </c>
      <c r="I1382" s="228">
        <v>2370</v>
      </c>
    </row>
    <row r="1383" spans="2:9">
      <c r="B1383" s="227">
        <v>93631</v>
      </c>
      <c r="C1383" s="227" t="s">
        <v>332</v>
      </c>
      <c r="D1383" s="227" t="s">
        <v>333</v>
      </c>
      <c r="E1383" s="228">
        <v>1180</v>
      </c>
      <c r="F1383" s="228">
        <v>1190</v>
      </c>
      <c r="G1383" s="228">
        <v>1480</v>
      </c>
      <c r="H1383" s="228">
        <v>2070</v>
      </c>
      <c r="I1383" s="228">
        <v>2370</v>
      </c>
    </row>
    <row r="1384" spans="2:9">
      <c r="B1384" s="227">
        <v>93633</v>
      </c>
      <c r="C1384" s="227" t="s">
        <v>336</v>
      </c>
      <c r="D1384" s="227" t="s">
        <v>337</v>
      </c>
      <c r="E1384" s="228">
        <v>1080</v>
      </c>
      <c r="F1384" s="228">
        <v>1090</v>
      </c>
      <c r="G1384" s="228">
        <v>1430</v>
      </c>
      <c r="H1384" s="228">
        <v>1970</v>
      </c>
      <c r="I1384" s="228">
        <v>2270</v>
      </c>
    </row>
    <row r="1385" spans="2:9">
      <c r="B1385" s="227">
        <v>93633</v>
      </c>
      <c r="C1385" s="227" t="s">
        <v>332</v>
      </c>
      <c r="D1385" s="227" t="s">
        <v>333</v>
      </c>
      <c r="E1385" s="228">
        <v>1080</v>
      </c>
      <c r="F1385" s="228">
        <v>1090</v>
      </c>
      <c r="G1385" s="228">
        <v>1430</v>
      </c>
      <c r="H1385" s="228">
        <v>1970</v>
      </c>
      <c r="I1385" s="228">
        <v>2270</v>
      </c>
    </row>
    <row r="1386" spans="2:9">
      <c r="B1386" s="227">
        <v>93634</v>
      </c>
      <c r="C1386" s="227" t="s">
        <v>336</v>
      </c>
      <c r="D1386" s="227" t="s">
        <v>337</v>
      </c>
      <c r="E1386" s="228">
        <v>1080</v>
      </c>
      <c r="F1386" s="228">
        <v>1340</v>
      </c>
      <c r="G1386" s="228">
        <v>1530</v>
      </c>
      <c r="H1386" s="228">
        <v>2000</v>
      </c>
      <c r="I1386" s="228">
        <v>2520</v>
      </c>
    </row>
    <row r="1387" spans="2:9">
      <c r="B1387" s="227">
        <v>93635</v>
      </c>
      <c r="C1387" s="227" t="s">
        <v>350</v>
      </c>
      <c r="D1387" s="227" t="s">
        <v>351</v>
      </c>
      <c r="E1387" s="228">
        <v>1250</v>
      </c>
      <c r="F1387" s="228">
        <v>1430</v>
      </c>
      <c r="G1387" s="228">
        <v>1760</v>
      </c>
      <c r="H1387" s="228">
        <v>2430</v>
      </c>
      <c r="I1387" s="228">
        <v>2960</v>
      </c>
    </row>
    <row r="1388" spans="2:9">
      <c r="B1388" s="227">
        <v>93636</v>
      </c>
      <c r="C1388" s="227" t="s">
        <v>346</v>
      </c>
      <c r="D1388" s="227" t="s">
        <v>347</v>
      </c>
      <c r="E1388" s="228">
        <v>1390</v>
      </c>
      <c r="F1388" s="228">
        <v>1400</v>
      </c>
      <c r="G1388" s="228">
        <v>1810</v>
      </c>
      <c r="H1388" s="228">
        <v>2540</v>
      </c>
      <c r="I1388" s="228">
        <v>2900</v>
      </c>
    </row>
    <row r="1389" spans="2:9">
      <c r="B1389" s="227">
        <v>93637</v>
      </c>
      <c r="C1389" s="227" t="s">
        <v>346</v>
      </c>
      <c r="D1389" s="227" t="s">
        <v>347</v>
      </c>
      <c r="E1389" s="228">
        <v>1130</v>
      </c>
      <c r="F1389" s="228">
        <v>1130</v>
      </c>
      <c r="G1389" s="228">
        <v>1470</v>
      </c>
      <c r="H1389" s="228">
        <v>2060</v>
      </c>
      <c r="I1389" s="228">
        <v>2350</v>
      </c>
    </row>
    <row r="1390" spans="2:9">
      <c r="B1390" s="227">
        <v>93638</v>
      </c>
      <c r="C1390" s="227" t="s">
        <v>346</v>
      </c>
      <c r="D1390" s="227" t="s">
        <v>347</v>
      </c>
      <c r="E1390" s="228">
        <v>1070</v>
      </c>
      <c r="F1390" s="228">
        <v>1080</v>
      </c>
      <c r="G1390" s="228">
        <v>1400</v>
      </c>
      <c r="H1390" s="228">
        <v>1960</v>
      </c>
      <c r="I1390" s="228">
        <v>2240</v>
      </c>
    </row>
    <row r="1391" spans="2:9">
      <c r="B1391" s="227">
        <v>93639</v>
      </c>
      <c r="C1391" s="227" t="s">
        <v>346</v>
      </c>
      <c r="D1391" s="227" t="s">
        <v>347</v>
      </c>
      <c r="E1391" s="228">
        <v>1100</v>
      </c>
      <c r="F1391" s="228">
        <v>1100</v>
      </c>
      <c r="G1391" s="228">
        <v>1430</v>
      </c>
      <c r="H1391" s="228">
        <v>2000</v>
      </c>
      <c r="I1391" s="228">
        <v>2290</v>
      </c>
    </row>
    <row r="1392" spans="2:9">
      <c r="B1392" s="227">
        <v>93640</v>
      </c>
      <c r="C1392" s="227" t="s">
        <v>336</v>
      </c>
      <c r="D1392" s="227" t="s">
        <v>337</v>
      </c>
      <c r="E1392" s="228">
        <v>1040</v>
      </c>
      <c r="F1392" s="228">
        <v>1050</v>
      </c>
      <c r="G1392" s="228">
        <v>1300</v>
      </c>
      <c r="H1392" s="228">
        <v>1830</v>
      </c>
      <c r="I1392" s="228">
        <v>2100</v>
      </c>
    </row>
    <row r="1393" spans="2:9">
      <c r="B1393" s="227">
        <v>93641</v>
      </c>
      <c r="C1393" s="227" t="s">
        <v>336</v>
      </c>
      <c r="D1393" s="227" t="s">
        <v>337</v>
      </c>
      <c r="E1393" s="228">
        <v>1210</v>
      </c>
      <c r="F1393" s="228">
        <v>1220</v>
      </c>
      <c r="G1393" s="228">
        <v>1510</v>
      </c>
      <c r="H1393" s="228">
        <v>2120</v>
      </c>
      <c r="I1393" s="228">
        <v>2420</v>
      </c>
    </row>
    <row r="1394" spans="2:9">
      <c r="B1394" s="227">
        <v>93641</v>
      </c>
      <c r="C1394" s="227" t="s">
        <v>332</v>
      </c>
      <c r="D1394" s="227" t="s">
        <v>333</v>
      </c>
      <c r="E1394" s="228">
        <v>1210</v>
      </c>
      <c r="F1394" s="228">
        <v>1220</v>
      </c>
      <c r="G1394" s="228">
        <v>1510</v>
      </c>
      <c r="H1394" s="228">
        <v>2120</v>
      </c>
      <c r="I1394" s="228">
        <v>2420</v>
      </c>
    </row>
    <row r="1395" spans="2:9">
      <c r="B1395" s="227">
        <v>93642</v>
      </c>
      <c r="C1395" s="227" t="s">
        <v>336</v>
      </c>
      <c r="D1395" s="227" t="s">
        <v>337</v>
      </c>
      <c r="E1395" s="228">
        <v>1210</v>
      </c>
      <c r="F1395" s="228">
        <v>1220</v>
      </c>
      <c r="G1395" s="228">
        <v>1510</v>
      </c>
      <c r="H1395" s="228">
        <v>2120</v>
      </c>
      <c r="I1395" s="228">
        <v>2420</v>
      </c>
    </row>
    <row r="1396" spans="2:9">
      <c r="B1396" s="227">
        <v>93643</v>
      </c>
      <c r="C1396" s="227" t="s">
        <v>346</v>
      </c>
      <c r="D1396" s="227" t="s">
        <v>347</v>
      </c>
      <c r="E1396" s="228">
        <v>980</v>
      </c>
      <c r="F1396" s="228">
        <v>990</v>
      </c>
      <c r="G1396" s="228">
        <v>1290</v>
      </c>
      <c r="H1396" s="228">
        <v>1800</v>
      </c>
      <c r="I1396" s="228">
        <v>1990</v>
      </c>
    </row>
    <row r="1397" spans="2:9">
      <c r="B1397" s="227">
        <v>93644</v>
      </c>
      <c r="C1397" s="227" t="s">
        <v>346</v>
      </c>
      <c r="D1397" s="227" t="s">
        <v>347</v>
      </c>
      <c r="E1397" s="228">
        <v>1250</v>
      </c>
      <c r="F1397" s="228">
        <v>1260</v>
      </c>
      <c r="G1397" s="228">
        <v>1630</v>
      </c>
      <c r="H1397" s="228">
        <v>2280</v>
      </c>
      <c r="I1397" s="228">
        <v>2610</v>
      </c>
    </row>
    <row r="1398" spans="2:9">
      <c r="B1398" s="227">
        <v>93645</v>
      </c>
      <c r="C1398" s="227" t="s">
        <v>346</v>
      </c>
      <c r="D1398" s="227" t="s">
        <v>347</v>
      </c>
      <c r="E1398" s="228">
        <v>1190</v>
      </c>
      <c r="F1398" s="228">
        <v>1200</v>
      </c>
      <c r="G1398" s="228">
        <v>1540</v>
      </c>
      <c r="H1398" s="228">
        <v>2160</v>
      </c>
      <c r="I1398" s="228">
        <v>2470</v>
      </c>
    </row>
    <row r="1399" spans="2:9">
      <c r="B1399" s="227">
        <v>93646</v>
      </c>
      <c r="C1399" s="227" t="s">
        <v>336</v>
      </c>
      <c r="D1399" s="227" t="s">
        <v>337</v>
      </c>
      <c r="E1399" s="228">
        <v>1040</v>
      </c>
      <c r="F1399" s="228">
        <v>1050</v>
      </c>
      <c r="G1399" s="228">
        <v>1300</v>
      </c>
      <c r="H1399" s="228">
        <v>1830</v>
      </c>
      <c r="I1399" s="228">
        <v>2100</v>
      </c>
    </row>
    <row r="1400" spans="2:9">
      <c r="B1400" s="227">
        <v>93646</v>
      </c>
      <c r="C1400" s="227" t="s">
        <v>332</v>
      </c>
      <c r="D1400" s="227" t="s">
        <v>333</v>
      </c>
      <c r="E1400" s="228">
        <v>1040</v>
      </c>
      <c r="F1400" s="228">
        <v>1050</v>
      </c>
      <c r="G1400" s="228">
        <v>1300</v>
      </c>
      <c r="H1400" s="228">
        <v>1830</v>
      </c>
      <c r="I1400" s="228">
        <v>2100</v>
      </c>
    </row>
    <row r="1401" spans="2:9">
      <c r="B1401" s="227">
        <v>93647</v>
      </c>
      <c r="C1401" s="227" t="s">
        <v>336</v>
      </c>
      <c r="D1401" s="227" t="s">
        <v>337</v>
      </c>
      <c r="E1401" s="228">
        <v>1040</v>
      </c>
      <c r="F1401" s="228">
        <v>1050</v>
      </c>
      <c r="G1401" s="228">
        <v>1300</v>
      </c>
      <c r="H1401" s="228">
        <v>1830</v>
      </c>
      <c r="I1401" s="228">
        <v>2100</v>
      </c>
    </row>
    <row r="1402" spans="2:9">
      <c r="B1402" s="227">
        <v>93647</v>
      </c>
      <c r="C1402" s="227" t="s">
        <v>332</v>
      </c>
      <c r="D1402" s="227" t="s">
        <v>333</v>
      </c>
      <c r="E1402" s="228">
        <v>1040</v>
      </c>
      <c r="F1402" s="228">
        <v>1050</v>
      </c>
      <c r="G1402" s="228">
        <v>1300</v>
      </c>
      <c r="H1402" s="228">
        <v>1830</v>
      </c>
      <c r="I1402" s="228">
        <v>2100</v>
      </c>
    </row>
    <row r="1403" spans="2:9">
      <c r="B1403" s="227">
        <v>93648</v>
      </c>
      <c r="C1403" s="227" t="s">
        <v>336</v>
      </c>
      <c r="D1403" s="227" t="s">
        <v>337</v>
      </c>
      <c r="E1403" s="228">
        <v>1040</v>
      </c>
      <c r="F1403" s="228">
        <v>1050</v>
      </c>
      <c r="G1403" s="228">
        <v>1300</v>
      </c>
      <c r="H1403" s="228">
        <v>1830</v>
      </c>
      <c r="I1403" s="228">
        <v>2100</v>
      </c>
    </row>
    <row r="1404" spans="2:9">
      <c r="B1404" s="227">
        <v>93649</v>
      </c>
      <c r="C1404" s="227" t="s">
        <v>336</v>
      </c>
      <c r="D1404" s="227" t="s">
        <v>337</v>
      </c>
      <c r="E1404" s="228">
        <v>1210</v>
      </c>
      <c r="F1404" s="228">
        <v>1220</v>
      </c>
      <c r="G1404" s="228">
        <v>1510</v>
      </c>
      <c r="H1404" s="228">
        <v>2120</v>
      </c>
      <c r="I1404" s="228">
        <v>2420</v>
      </c>
    </row>
    <row r="1405" spans="2:9">
      <c r="B1405" s="227">
        <v>93650</v>
      </c>
      <c r="C1405" s="227" t="s">
        <v>336</v>
      </c>
      <c r="D1405" s="227" t="s">
        <v>337</v>
      </c>
      <c r="E1405" s="228">
        <v>1140</v>
      </c>
      <c r="F1405" s="228">
        <v>1150</v>
      </c>
      <c r="G1405" s="228">
        <v>1420</v>
      </c>
      <c r="H1405" s="228">
        <v>1990</v>
      </c>
      <c r="I1405" s="228">
        <v>2280</v>
      </c>
    </row>
    <row r="1406" spans="2:9">
      <c r="B1406" s="227">
        <v>93651</v>
      </c>
      <c r="C1406" s="227" t="s">
        <v>336</v>
      </c>
      <c r="D1406" s="227" t="s">
        <v>337</v>
      </c>
      <c r="E1406" s="228">
        <v>1470</v>
      </c>
      <c r="F1406" s="228">
        <v>1480</v>
      </c>
      <c r="G1406" s="228">
        <v>1830</v>
      </c>
      <c r="H1406" s="228">
        <v>2560</v>
      </c>
      <c r="I1406" s="228">
        <v>2940</v>
      </c>
    </row>
    <row r="1407" spans="2:9">
      <c r="B1407" s="227">
        <v>93652</v>
      </c>
      <c r="C1407" s="227" t="s">
        <v>336</v>
      </c>
      <c r="D1407" s="227" t="s">
        <v>337</v>
      </c>
      <c r="E1407" s="228">
        <v>1040</v>
      </c>
      <c r="F1407" s="228">
        <v>1050</v>
      </c>
      <c r="G1407" s="228">
        <v>1300</v>
      </c>
      <c r="H1407" s="228">
        <v>1830</v>
      </c>
      <c r="I1407" s="228">
        <v>2100</v>
      </c>
    </row>
    <row r="1408" spans="2:9">
      <c r="B1408" s="227">
        <v>93653</v>
      </c>
      <c r="C1408" s="227" t="s">
        <v>346</v>
      </c>
      <c r="D1408" s="227" t="s">
        <v>347</v>
      </c>
      <c r="E1408" s="228">
        <v>1110</v>
      </c>
      <c r="F1408" s="228">
        <v>1180</v>
      </c>
      <c r="G1408" s="228">
        <v>1490</v>
      </c>
      <c r="H1408" s="228">
        <v>2090</v>
      </c>
      <c r="I1408" s="228">
        <v>2430</v>
      </c>
    </row>
    <row r="1409" spans="2:9">
      <c r="B1409" s="227">
        <v>93653</v>
      </c>
      <c r="C1409" s="227" t="s">
        <v>348</v>
      </c>
      <c r="D1409" s="227" t="s">
        <v>349</v>
      </c>
      <c r="E1409" s="228">
        <v>1110</v>
      </c>
      <c r="F1409" s="228">
        <v>1180</v>
      </c>
      <c r="G1409" s="228">
        <v>1490</v>
      </c>
      <c r="H1409" s="228">
        <v>2090</v>
      </c>
      <c r="I1409" s="228">
        <v>2430</v>
      </c>
    </row>
    <row r="1410" spans="2:9">
      <c r="B1410" s="227">
        <v>93654</v>
      </c>
      <c r="C1410" s="227" t="s">
        <v>336</v>
      </c>
      <c r="D1410" s="227" t="s">
        <v>337</v>
      </c>
      <c r="E1410" s="228">
        <v>1160</v>
      </c>
      <c r="F1410" s="228">
        <v>1160</v>
      </c>
      <c r="G1410" s="228">
        <v>1440</v>
      </c>
      <c r="H1410" s="228">
        <v>2020</v>
      </c>
      <c r="I1410" s="228">
        <v>2310</v>
      </c>
    </row>
    <row r="1411" spans="2:9">
      <c r="B1411" s="227">
        <v>93654</v>
      </c>
      <c r="C1411" s="227" t="s">
        <v>332</v>
      </c>
      <c r="D1411" s="227" t="s">
        <v>333</v>
      </c>
      <c r="E1411" s="228">
        <v>1160</v>
      </c>
      <c r="F1411" s="228">
        <v>1160</v>
      </c>
      <c r="G1411" s="228">
        <v>1440</v>
      </c>
      <c r="H1411" s="228">
        <v>2020</v>
      </c>
      <c r="I1411" s="228">
        <v>2310</v>
      </c>
    </row>
    <row r="1412" spans="2:9">
      <c r="B1412" s="227">
        <v>93656</v>
      </c>
      <c r="C1412" s="227" t="s">
        <v>336</v>
      </c>
      <c r="D1412" s="227" t="s">
        <v>337</v>
      </c>
      <c r="E1412" s="228">
        <v>1040</v>
      </c>
      <c r="F1412" s="228">
        <v>1050</v>
      </c>
      <c r="G1412" s="228">
        <v>1300</v>
      </c>
      <c r="H1412" s="228">
        <v>1830</v>
      </c>
      <c r="I1412" s="228">
        <v>2100</v>
      </c>
    </row>
    <row r="1413" spans="2:9">
      <c r="B1413" s="227">
        <v>93656</v>
      </c>
      <c r="C1413" s="227" t="s">
        <v>330</v>
      </c>
      <c r="D1413" s="227" t="s">
        <v>331</v>
      </c>
      <c r="E1413" s="228">
        <v>1040</v>
      </c>
      <c r="F1413" s="228">
        <v>1050</v>
      </c>
      <c r="G1413" s="228">
        <v>1300</v>
      </c>
      <c r="H1413" s="228">
        <v>1830</v>
      </c>
      <c r="I1413" s="228">
        <v>2100</v>
      </c>
    </row>
    <row r="1414" spans="2:9">
      <c r="B1414" s="227">
        <v>93657</v>
      </c>
      <c r="C1414" s="227" t="s">
        <v>336</v>
      </c>
      <c r="D1414" s="227" t="s">
        <v>337</v>
      </c>
      <c r="E1414" s="228">
        <v>1130</v>
      </c>
      <c r="F1414" s="228">
        <v>1130</v>
      </c>
      <c r="G1414" s="228">
        <v>1400</v>
      </c>
      <c r="H1414" s="228">
        <v>1960</v>
      </c>
      <c r="I1414" s="228">
        <v>2250</v>
      </c>
    </row>
    <row r="1415" spans="2:9">
      <c r="B1415" s="227">
        <v>93660</v>
      </c>
      <c r="C1415" s="227" t="s">
        <v>336</v>
      </c>
      <c r="D1415" s="227" t="s">
        <v>337</v>
      </c>
      <c r="E1415" s="228">
        <v>1070</v>
      </c>
      <c r="F1415" s="228">
        <v>1080</v>
      </c>
      <c r="G1415" s="228">
        <v>1330</v>
      </c>
      <c r="H1415" s="228">
        <v>1860</v>
      </c>
      <c r="I1415" s="228">
        <v>2130</v>
      </c>
    </row>
    <row r="1416" spans="2:9">
      <c r="B1416" s="227">
        <v>93661</v>
      </c>
      <c r="C1416" s="227" t="s">
        <v>350</v>
      </c>
      <c r="D1416" s="227" t="s">
        <v>351</v>
      </c>
      <c r="E1416" s="228">
        <v>1070</v>
      </c>
      <c r="F1416" s="228">
        <v>1230</v>
      </c>
      <c r="G1416" s="228">
        <v>1510</v>
      </c>
      <c r="H1416" s="228">
        <v>2080</v>
      </c>
      <c r="I1416" s="228">
        <v>2540</v>
      </c>
    </row>
    <row r="1417" spans="2:9">
      <c r="B1417" s="227">
        <v>93662</v>
      </c>
      <c r="C1417" s="227" t="s">
        <v>336</v>
      </c>
      <c r="D1417" s="227" t="s">
        <v>337</v>
      </c>
      <c r="E1417" s="228">
        <v>1130</v>
      </c>
      <c r="F1417" s="228">
        <v>1140</v>
      </c>
      <c r="G1417" s="228">
        <v>1410</v>
      </c>
      <c r="H1417" s="228">
        <v>1980</v>
      </c>
      <c r="I1417" s="228">
        <v>2260</v>
      </c>
    </row>
    <row r="1418" spans="2:9">
      <c r="B1418" s="227">
        <v>93664</v>
      </c>
      <c r="C1418" s="227" t="s">
        <v>336</v>
      </c>
      <c r="D1418" s="227" t="s">
        <v>337</v>
      </c>
      <c r="E1418" s="228">
        <v>1210</v>
      </c>
      <c r="F1418" s="228">
        <v>1220</v>
      </c>
      <c r="G1418" s="228">
        <v>1510</v>
      </c>
      <c r="H1418" s="228">
        <v>2110</v>
      </c>
      <c r="I1418" s="228">
        <v>2420</v>
      </c>
    </row>
    <row r="1419" spans="2:9">
      <c r="B1419" s="227">
        <v>93665</v>
      </c>
      <c r="C1419" s="227" t="s">
        <v>350</v>
      </c>
      <c r="D1419" s="227" t="s">
        <v>351</v>
      </c>
      <c r="E1419" s="228">
        <v>1030</v>
      </c>
      <c r="F1419" s="228">
        <v>1170</v>
      </c>
      <c r="G1419" s="228">
        <v>1450</v>
      </c>
      <c r="H1419" s="228">
        <v>2000</v>
      </c>
      <c r="I1419" s="228">
        <v>2430</v>
      </c>
    </row>
    <row r="1420" spans="2:9">
      <c r="B1420" s="227">
        <v>93666</v>
      </c>
      <c r="C1420" s="227" t="s">
        <v>332</v>
      </c>
      <c r="D1420" s="227" t="s">
        <v>333</v>
      </c>
      <c r="E1420" s="228">
        <v>940</v>
      </c>
      <c r="F1420" s="228">
        <v>950</v>
      </c>
      <c r="G1420" s="228">
        <v>1240</v>
      </c>
      <c r="H1420" s="228">
        <v>1710</v>
      </c>
      <c r="I1420" s="228">
        <v>1970</v>
      </c>
    </row>
    <row r="1421" spans="2:9">
      <c r="B1421" s="227">
        <v>93667</v>
      </c>
      <c r="C1421" s="227" t="s">
        <v>336</v>
      </c>
      <c r="D1421" s="227" t="s">
        <v>337</v>
      </c>
      <c r="E1421" s="228">
        <v>1430</v>
      </c>
      <c r="F1421" s="228">
        <v>1440</v>
      </c>
      <c r="G1421" s="228">
        <v>1780</v>
      </c>
      <c r="H1421" s="228">
        <v>2490</v>
      </c>
      <c r="I1421" s="228">
        <v>2860</v>
      </c>
    </row>
    <row r="1422" spans="2:9">
      <c r="B1422" s="227">
        <v>93668</v>
      </c>
      <c r="C1422" s="227" t="s">
        <v>336</v>
      </c>
      <c r="D1422" s="227" t="s">
        <v>337</v>
      </c>
      <c r="E1422" s="228">
        <v>1220</v>
      </c>
      <c r="F1422" s="228">
        <v>1230</v>
      </c>
      <c r="G1422" s="228">
        <v>1520</v>
      </c>
      <c r="H1422" s="228">
        <v>2130</v>
      </c>
      <c r="I1422" s="228">
        <v>2440</v>
      </c>
    </row>
    <row r="1423" spans="2:9">
      <c r="B1423" s="227">
        <v>93669</v>
      </c>
      <c r="C1423" s="227" t="s">
        <v>346</v>
      </c>
      <c r="D1423" s="227" t="s">
        <v>347</v>
      </c>
      <c r="E1423" s="228">
        <v>990</v>
      </c>
      <c r="F1423" s="228">
        <v>990</v>
      </c>
      <c r="G1423" s="228">
        <v>1290</v>
      </c>
      <c r="H1423" s="228">
        <v>1800</v>
      </c>
      <c r="I1423" s="228">
        <v>2050</v>
      </c>
    </row>
    <row r="1424" spans="2:9">
      <c r="B1424" s="227">
        <v>93670</v>
      </c>
      <c r="C1424" s="227" t="s">
        <v>332</v>
      </c>
      <c r="D1424" s="227" t="s">
        <v>333</v>
      </c>
      <c r="E1424" s="228">
        <v>1310</v>
      </c>
      <c r="F1424" s="228">
        <v>1310</v>
      </c>
      <c r="G1424" s="228">
        <v>1720</v>
      </c>
      <c r="H1424" s="228">
        <v>2370</v>
      </c>
      <c r="I1424" s="228">
        <v>2730</v>
      </c>
    </row>
    <row r="1425" spans="2:9">
      <c r="B1425" s="227">
        <v>93673</v>
      </c>
      <c r="C1425" s="227" t="s">
        <v>332</v>
      </c>
      <c r="D1425" s="227" t="s">
        <v>333</v>
      </c>
      <c r="E1425" s="228">
        <v>920</v>
      </c>
      <c r="F1425" s="228">
        <v>930</v>
      </c>
      <c r="G1425" s="228">
        <v>1220</v>
      </c>
      <c r="H1425" s="228">
        <v>1680</v>
      </c>
      <c r="I1425" s="228">
        <v>1940</v>
      </c>
    </row>
    <row r="1426" spans="2:9">
      <c r="B1426" s="227">
        <v>93675</v>
      </c>
      <c r="C1426" s="227" t="s">
        <v>336</v>
      </c>
      <c r="D1426" s="227" t="s">
        <v>337</v>
      </c>
      <c r="E1426" s="228">
        <v>1180</v>
      </c>
      <c r="F1426" s="228">
        <v>1190</v>
      </c>
      <c r="G1426" s="228">
        <v>1470</v>
      </c>
      <c r="H1426" s="228">
        <v>2060</v>
      </c>
      <c r="I1426" s="228">
        <v>2360</v>
      </c>
    </row>
    <row r="1427" spans="2:9">
      <c r="B1427" s="227">
        <v>93675</v>
      </c>
      <c r="C1427" s="227" t="s">
        <v>332</v>
      </c>
      <c r="D1427" s="227" t="s">
        <v>333</v>
      </c>
      <c r="E1427" s="228">
        <v>1180</v>
      </c>
      <c r="F1427" s="228">
        <v>1190</v>
      </c>
      <c r="G1427" s="228">
        <v>1470</v>
      </c>
      <c r="H1427" s="228">
        <v>2060</v>
      </c>
      <c r="I1427" s="228">
        <v>2360</v>
      </c>
    </row>
    <row r="1428" spans="2:9">
      <c r="B1428" s="227">
        <v>93701</v>
      </c>
      <c r="C1428" s="227" t="s">
        <v>336</v>
      </c>
      <c r="D1428" s="227" t="s">
        <v>337</v>
      </c>
      <c r="E1428" s="228">
        <v>1040</v>
      </c>
      <c r="F1428" s="228">
        <v>1050</v>
      </c>
      <c r="G1428" s="228">
        <v>1300</v>
      </c>
      <c r="H1428" s="228">
        <v>1830</v>
      </c>
      <c r="I1428" s="228">
        <v>2100</v>
      </c>
    </row>
    <row r="1429" spans="2:9">
      <c r="B1429" s="227">
        <v>93702</v>
      </c>
      <c r="C1429" s="227" t="s">
        <v>336</v>
      </c>
      <c r="D1429" s="227" t="s">
        <v>337</v>
      </c>
      <c r="E1429" s="228">
        <v>1080</v>
      </c>
      <c r="F1429" s="228">
        <v>1080</v>
      </c>
      <c r="G1429" s="228">
        <v>1340</v>
      </c>
      <c r="H1429" s="228">
        <v>1880</v>
      </c>
      <c r="I1429" s="228">
        <v>2150</v>
      </c>
    </row>
    <row r="1430" spans="2:9">
      <c r="B1430" s="227">
        <v>93703</v>
      </c>
      <c r="C1430" s="227" t="s">
        <v>336</v>
      </c>
      <c r="D1430" s="227" t="s">
        <v>337</v>
      </c>
      <c r="E1430" s="228">
        <v>1100</v>
      </c>
      <c r="F1430" s="228">
        <v>1110</v>
      </c>
      <c r="G1430" s="228">
        <v>1370</v>
      </c>
      <c r="H1430" s="228">
        <v>1920</v>
      </c>
      <c r="I1430" s="228">
        <v>2200</v>
      </c>
    </row>
    <row r="1431" spans="2:9">
      <c r="B1431" s="227">
        <v>93704</v>
      </c>
      <c r="C1431" s="227" t="s">
        <v>336</v>
      </c>
      <c r="D1431" s="227" t="s">
        <v>337</v>
      </c>
      <c r="E1431" s="228">
        <v>1330</v>
      </c>
      <c r="F1431" s="228">
        <v>1330</v>
      </c>
      <c r="G1431" s="228">
        <v>1650</v>
      </c>
      <c r="H1431" s="228">
        <v>2310</v>
      </c>
      <c r="I1431" s="228">
        <v>2650</v>
      </c>
    </row>
    <row r="1432" spans="2:9">
      <c r="B1432" s="227">
        <v>93705</v>
      </c>
      <c r="C1432" s="227" t="s">
        <v>336</v>
      </c>
      <c r="D1432" s="227" t="s">
        <v>337</v>
      </c>
      <c r="E1432" s="228">
        <v>1160</v>
      </c>
      <c r="F1432" s="228">
        <v>1160</v>
      </c>
      <c r="G1432" s="228">
        <v>1440</v>
      </c>
      <c r="H1432" s="228">
        <v>2020</v>
      </c>
      <c r="I1432" s="228">
        <v>2310</v>
      </c>
    </row>
    <row r="1433" spans="2:9">
      <c r="B1433" s="227">
        <v>93706</v>
      </c>
      <c r="C1433" s="227" t="s">
        <v>336</v>
      </c>
      <c r="D1433" s="227" t="s">
        <v>337</v>
      </c>
      <c r="E1433" s="228">
        <v>1040</v>
      </c>
      <c r="F1433" s="228">
        <v>1050</v>
      </c>
      <c r="G1433" s="228">
        <v>1300</v>
      </c>
      <c r="H1433" s="228">
        <v>1830</v>
      </c>
      <c r="I1433" s="228">
        <v>2100</v>
      </c>
    </row>
    <row r="1434" spans="2:9">
      <c r="B1434" s="227">
        <v>93707</v>
      </c>
      <c r="C1434" s="227" t="s">
        <v>336</v>
      </c>
      <c r="D1434" s="227" t="s">
        <v>337</v>
      </c>
      <c r="E1434" s="228">
        <v>1210</v>
      </c>
      <c r="F1434" s="228">
        <v>1220</v>
      </c>
      <c r="G1434" s="228">
        <v>1510</v>
      </c>
      <c r="H1434" s="228">
        <v>2120</v>
      </c>
      <c r="I1434" s="228">
        <v>2420</v>
      </c>
    </row>
    <row r="1435" spans="2:9">
      <c r="B1435" s="227">
        <v>93708</v>
      </c>
      <c r="C1435" s="227" t="s">
        <v>336</v>
      </c>
      <c r="D1435" s="227" t="s">
        <v>337</v>
      </c>
      <c r="E1435" s="228">
        <v>1210</v>
      </c>
      <c r="F1435" s="228">
        <v>1220</v>
      </c>
      <c r="G1435" s="228">
        <v>1510</v>
      </c>
      <c r="H1435" s="228">
        <v>2120</v>
      </c>
      <c r="I1435" s="228">
        <v>2420</v>
      </c>
    </row>
    <row r="1436" spans="2:9">
      <c r="B1436" s="227">
        <v>93709</v>
      </c>
      <c r="C1436" s="227" t="s">
        <v>336</v>
      </c>
      <c r="D1436" s="227" t="s">
        <v>337</v>
      </c>
      <c r="E1436" s="228">
        <v>1210</v>
      </c>
      <c r="F1436" s="228">
        <v>1220</v>
      </c>
      <c r="G1436" s="228">
        <v>1510</v>
      </c>
      <c r="H1436" s="228">
        <v>2120</v>
      </c>
      <c r="I1436" s="228">
        <v>2420</v>
      </c>
    </row>
    <row r="1437" spans="2:9">
      <c r="B1437" s="227">
        <v>93710</v>
      </c>
      <c r="C1437" s="227" t="s">
        <v>336</v>
      </c>
      <c r="D1437" s="227" t="s">
        <v>337</v>
      </c>
      <c r="E1437" s="228">
        <v>1140</v>
      </c>
      <c r="F1437" s="228">
        <v>1150</v>
      </c>
      <c r="G1437" s="228">
        <v>1420</v>
      </c>
      <c r="H1437" s="228">
        <v>1990</v>
      </c>
      <c r="I1437" s="228">
        <v>2280</v>
      </c>
    </row>
    <row r="1438" spans="2:9">
      <c r="B1438" s="227">
        <v>93711</v>
      </c>
      <c r="C1438" s="227" t="s">
        <v>336</v>
      </c>
      <c r="D1438" s="227" t="s">
        <v>337</v>
      </c>
      <c r="E1438" s="228">
        <v>1460</v>
      </c>
      <c r="F1438" s="228">
        <v>1470</v>
      </c>
      <c r="G1438" s="228">
        <v>1820</v>
      </c>
      <c r="H1438" s="228">
        <v>2550</v>
      </c>
      <c r="I1438" s="228">
        <v>2920</v>
      </c>
    </row>
    <row r="1439" spans="2:9">
      <c r="B1439" s="227">
        <v>93712</v>
      </c>
      <c r="C1439" s="227" t="s">
        <v>336</v>
      </c>
      <c r="D1439" s="227" t="s">
        <v>337</v>
      </c>
      <c r="E1439" s="228">
        <v>1210</v>
      </c>
      <c r="F1439" s="228">
        <v>1220</v>
      </c>
      <c r="G1439" s="228">
        <v>1510</v>
      </c>
      <c r="H1439" s="228">
        <v>2120</v>
      </c>
      <c r="I1439" s="228">
        <v>2420</v>
      </c>
    </row>
    <row r="1440" spans="2:9">
      <c r="B1440" s="227">
        <v>93714</v>
      </c>
      <c r="C1440" s="227" t="s">
        <v>336</v>
      </c>
      <c r="D1440" s="227" t="s">
        <v>337</v>
      </c>
      <c r="E1440" s="228">
        <v>1210</v>
      </c>
      <c r="F1440" s="228">
        <v>1220</v>
      </c>
      <c r="G1440" s="228">
        <v>1510</v>
      </c>
      <c r="H1440" s="228">
        <v>2120</v>
      </c>
      <c r="I1440" s="228">
        <v>2420</v>
      </c>
    </row>
    <row r="1441" spans="2:9">
      <c r="B1441" s="227">
        <v>93715</v>
      </c>
      <c r="C1441" s="227" t="s">
        <v>336</v>
      </c>
      <c r="D1441" s="227" t="s">
        <v>337</v>
      </c>
      <c r="E1441" s="228">
        <v>1210</v>
      </c>
      <c r="F1441" s="228">
        <v>1220</v>
      </c>
      <c r="G1441" s="228">
        <v>1510</v>
      </c>
      <c r="H1441" s="228">
        <v>2120</v>
      </c>
      <c r="I1441" s="228">
        <v>2420</v>
      </c>
    </row>
    <row r="1442" spans="2:9">
      <c r="B1442" s="227">
        <v>93716</v>
      </c>
      <c r="C1442" s="227" t="s">
        <v>336</v>
      </c>
      <c r="D1442" s="227" t="s">
        <v>337</v>
      </c>
      <c r="E1442" s="228">
        <v>1210</v>
      </c>
      <c r="F1442" s="228">
        <v>1220</v>
      </c>
      <c r="G1442" s="228">
        <v>1510</v>
      </c>
      <c r="H1442" s="228">
        <v>2120</v>
      </c>
      <c r="I1442" s="228">
        <v>2420</v>
      </c>
    </row>
    <row r="1443" spans="2:9">
      <c r="B1443" s="227">
        <v>93717</v>
      </c>
      <c r="C1443" s="227" t="s">
        <v>336</v>
      </c>
      <c r="D1443" s="227" t="s">
        <v>337</v>
      </c>
      <c r="E1443" s="228">
        <v>1210</v>
      </c>
      <c r="F1443" s="228">
        <v>1220</v>
      </c>
      <c r="G1443" s="228">
        <v>1510</v>
      </c>
      <c r="H1443" s="228">
        <v>2120</v>
      </c>
      <c r="I1443" s="228">
        <v>2420</v>
      </c>
    </row>
    <row r="1444" spans="2:9">
      <c r="B1444" s="227">
        <v>93718</v>
      </c>
      <c r="C1444" s="227" t="s">
        <v>336</v>
      </c>
      <c r="D1444" s="227" t="s">
        <v>337</v>
      </c>
      <c r="E1444" s="228">
        <v>1210</v>
      </c>
      <c r="F1444" s="228">
        <v>1220</v>
      </c>
      <c r="G1444" s="228">
        <v>1510</v>
      </c>
      <c r="H1444" s="228">
        <v>2120</v>
      </c>
      <c r="I1444" s="228">
        <v>2420</v>
      </c>
    </row>
    <row r="1445" spans="2:9">
      <c r="B1445" s="227">
        <v>93720</v>
      </c>
      <c r="C1445" s="227" t="s">
        <v>336</v>
      </c>
      <c r="D1445" s="227" t="s">
        <v>337</v>
      </c>
      <c r="E1445" s="228">
        <v>1780</v>
      </c>
      <c r="F1445" s="228">
        <v>1800</v>
      </c>
      <c r="G1445" s="228">
        <v>2220</v>
      </c>
      <c r="H1445" s="228">
        <v>3110</v>
      </c>
      <c r="I1445" s="228">
        <v>3560</v>
      </c>
    </row>
    <row r="1446" spans="2:9">
      <c r="B1446" s="227">
        <v>93720</v>
      </c>
      <c r="C1446" s="227" t="s">
        <v>346</v>
      </c>
      <c r="D1446" s="227" t="s">
        <v>347</v>
      </c>
      <c r="E1446" s="228">
        <v>1780</v>
      </c>
      <c r="F1446" s="228">
        <v>1800</v>
      </c>
      <c r="G1446" s="228">
        <v>2220</v>
      </c>
      <c r="H1446" s="228">
        <v>3110</v>
      </c>
      <c r="I1446" s="228">
        <v>3560</v>
      </c>
    </row>
    <row r="1447" spans="2:9">
      <c r="B1447" s="227">
        <v>93721</v>
      </c>
      <c r="C1447" s="227" t="s">
        <v>336</v>
      </c>
      <c r="D1447" s="227" t="s">
        <v>337</v>
      </c>
      <c r="E1447" s="228">
        <v>1040</v>
      </c>
      <c r="F1447" s="228">
        <v>1050</v>
      </c>
      <c r="G1447" s="228">
        <v>1300</v>
      </c>
      <c r="H1447" s="228">
        <v>1830</v>
      </c>
      <c r="I1447" s="228">
        <v>2100</v>
      </c>
    </row>
    <row r="1448" spans="2:9">
      <c r="B1448" s="227">
        <v>93722</v>
      </c>
      <c r="C1448" s="227" t="s">
        <v>336</v>
      </c>
      <c r="D1448" s="227" t="s">
        <v>337</v>
      </c>
      <c r="E1448" s="228">
        <v>1250</v>
      </c>
      <c r="F1448" s="228">
        <v>1260</v>
      </c>
      <c r="G1448" s="228">
        <v>1560</v>
      </c>
      <c r="H1448" s="228">
        <v>2190</v>
      </c>
      <c r="I1448" s="228">
        <v>2500</v>
      </c>
    </row>
    <row r="1449" spans="2:9">
      <c r="B1449" s="227">
        <v>93723</v>
      </c>
      <c r="C1449" s="227" t="s">
        <v>336</v>
      </c>
      <c r="D1449" s="227" t="s">
        <v>337</v>
      </c>
      <c r="E1449" s="228">
        <v>1820</v>
      </c>
      <c r="F1449" s="228">
        <v>1830</v>
      </c>
      <c r="G1449" s="228">
        <v>2260</v>
      </c>
      <c r="H1449" s="228">
        <v>3170</v>
      </c>
      <c r="I1449" s="228">
        <v>3630</v>
      </c>
    </row>
    <row r="1450" spans="2:9">
      <c r="B1450" s="227">
        <v>93724</v>
      </c>
      <c r="C1450" s="227" t="s">
        <v>336</v>
      </c>
      <c r="D1450" s="227" t="s">
        <v>337</v>
      </c>
      <c r="E1450" s="228">
        <v>1210</v>
      </c>
      <c r="F1450" s="228">
        <v>1220</v>
      </c>
      <c r="G1450" s="228">
        <v>1510</v>
      </c>
      <c r="H1450" s="228">
        <v>2120</v>
      </c>
      <c r="I1450" s="228">
        <v>2420</v>
      </c>
    </row>
    <row r="1451" spans="2:9">
      <c r="B1451" s="227">
        <v>93725</v>
      </c>
      <c r="C1451" s="227" t="s">
        <v>336</v>
      </c>
      <c r="D1451" s="227" t="s">
        <v>337</v>
      </c>
      <c r="E1451" s="228">
        <v>1180</v>
      </c>
      <c r="F1451" s="228">
        <v>1190</v>
      </c>
      <c r="G1451" s="228">
        <v>1470</v>
      </c>
      <c r="H1451" s="228">
        <v>2060</v>
      </c>
      <c r="I1451" s="228">
        <v>2360</v>
      </c>
    </row>
    <row r="1452" spans="2:9">
      <c r="B1452" s="227">
        <v>93726</v>
      </c>
      <c r="C1452" s="227" t="s">
        <v>336</v>
      </c>
      <c r="D1452" s="227" t="s">
        <v>337</v>
      </c>
      <c r="E1452" s="228">
        <v>1160</v>
      </c>
      <c r="F1452" s="228">
        <v>1160</v>
      </c>
      <c r="G1452" s="228">
        <v>1440</v>
      </c>
      <c r="H1452" s="228">
        <v>2020</v>
      </c>
      <c r="I1452" s="228">
        <v>2310</v>
      </c>
    </row>
    <row r="1453" spans="2:9">
      <c r="B1453" s="227">
        <v>93727</v>
      </c>
      <c r="C1453" s="227" t="s">
        <v>336</v>
      </c>
      <c r="D1453" s="227" t="s">
        <v>337</v>
      </c>
      <c r="E1453" s="228">
        <v>1190</v>
      </c>
      <c r="F1453" s="228">
        <v>1200</v>
      </c>
      <c r="G1453" s="228">
        <v>1480</v>
      </c>
      <c r="H1453" s="228">
        <v>2070</v>
      </c>
      <c r="I1453" s="228">
        <v>2380</v>
      </c>
    </row>
    <row r="1454" spans="2:9">
      <c r="B1454" s="227">
        <v>93728</v>
      </c>
      <c r="C1454" s="227" t="s">
        <v>336</v>
      </c>
      <c r="D1454" s="227" t="s">
        <v>337</v>
      </c>
      <c r="E1454" s="228">
        <v>1170</v>
      </c>
      <c r="F1454" s="228">
        <v>1170</v>
      </c>
      <c r="G1454" s="228">
        <v>1450</v>
      </c>
      <c r="H1454" s="228">
        <v>2030</v>
      </c>
      <c r="I1454" s="228">
        <v>2330</v>
      </c>
    </row>
    <row r="1455" spans="2:9">
      <c r="B1455" s="227">
        <v>93729</v>
      </c>
      <c r="C1455" s="227" t="s">
        <v>336</v>
      </c>
      <c r="D1455" s="227" t="s">
        <v>337</v>
      </c>
      <c r="E1455" s="228">
        <v>1210</v>
      </c>
      <c r="F1455" s="228">
        <v>1220</v>
      </c>
      <c r="G1455" s="228">
        <v>1510</v>
      </c>
      <c r="H1455" s="228">
        <v>2120</v>
      </c>
      <c r="I1455" s="228">
        <v>2420</v>
      </c>
    </row>
    <row r="1456" spans="2:9">
      <c r="B1456" s="227">
        <v>93730</v>
      </c>
      <c r="C1456" s="227" t="s">
        <v>336</v>
      </c>
      <c r="D1456" s="227" t="s">
        <v>337</v>
      </c>
      <c r="E1456" s="228">
        <v>1820</v>
      </c>
      <c r="F1456" s="228">
        <v>1830</v>
      </c>
      <c r="G1456" s="228">
        <v>2260</v>
      </c>
      <c r="H1456" s="228">
        <v>3170</v>
      </c>
      <c r="I1456" s="228">
        <v>3630</v>
      </c>
    </row>
    <row r="1457" spans="2:9">
      <c r="B1457" s="227">
        <v>93737</v>
      </c>
      <c r="C1457" s="227" t="s">
        <v>336</v>
      </c>
      <c r="D1457" s="227" t="s">
        <v>337</v>
      </c>
      <c r="E1457" s="228">
        <v>1610</v>
      </c>
      <c r="F1457" s="228">
        <v>1620</v>
      </c>
      <c r="G1457" s="228">
        <v>2000</v>
      </c>
      <c r="H1457" s="228">
        <v>2800</v>
      </c>
      <c r="I1457" s="228">
        <v>3210</v>
      </c>
    </row>
    <row r="1458" spans="2:9">
      <c r="B1458" s="227">
        <v>93740</v>
      </c>
      <c r="C1458" s="227" t="s">
        <v>336</v>
      </c>
      <c r="D1458" s="227" t="s">
        <v>337</v>
      </c>
      <c r="E1458" s="228">
        <v>1140</v>
      </c>
      <c r="F1458" s="228">
        <v>1150</v>
      </c>
      <c r="G1458" s="228">
        <v>1420</v>
      </c>
      <c r="H1458" s="228">
        <v>1990</v>
      </c>
      <c r="I1458" s="228">
        <v>2280</v>
      </c>
    </row>
    <row r="1459" spans="2:9">
      <c r="B1459" s="227">
        <v>93741</v>
      </c>
      <c r="C1459" s="227" t="s">
        <v>336</v>
      </c>
      <c r="D1459" s="227" t="s">
        <v>337</v>
      </c>
      <c r="E1459" s="228">
        <v>1270</v>
      </c>
      <c r="F1459" s="228">
        <v>1270</v>
      </c>
      <c r="G1459" s="228">
        <v>1570</v>
      </c>
      <c r="H1459" s="228">
        <v>2200</v>
      </c>
      <c r="I1459" s="228">
        <v>2530</v>
      </c>
    </row>
    <row r="1460" spans="2:9">
      <c r="B1460" s="227">
        <v>93744</v>
      </c>
      <c r="C1460" s="227" t="s">
        <v>336</v>
      </c>
      <c r="D1460" s="227" t="s">
        <v>337</v>
      </c>
      <c r="E1460" s="228">
        <v>1210</v>
      </c>
      <c r="F1460" s="228">
        <v>1220</v>
      </c>
      <c r="G1460" s="228">
        <v>1510</v>
      </c>
      <c r="H1460" s="228">
        <v>2120</v>
      </c>
      <c r="I1460" s="228">
        <v>2420</v>
      </c>
    </row>
    <row r="1461" spans="2:9">
      <c r="B1461" s="227">
        <v>93745</v>
      </c>
      <c r="C1461" s="227" t="s">
        <v>336</v>
      </c>
      <c r="D1461" s="227" t="s">
        <v>337</v>
      </c>
      <c r="E1461" s="228">
        <v>1210</v>
      </c>
      <c r="F1461" s="228">
        <v>1220</v>
      </c>
      <c r="G1461" s="228">
        <v>1510</v>
      </c>
      <c r="H1461" s="228">
        <v>2120</v>
      </c>
      <c r="I1461" s="228">
        <v>2420</v>
      </c>
    </row>
    <row r="1462" spans="2:9">
      <c r="B1462" s="227">
        <v>93747</v>
      </c>
      <c r="C1462" s="227" t="s">
        <v>336</v>
      </c>
      <c r="D1462" s="227" t="s">
        <v>337</v>
      </c>
      <c r="E1462" s="228">
        <v>1210</v>
      </c>
      <c r="F1462" s="228">
        <v>1220</v>
      </c>
      <c r="G1462" s="228">
        <v>1510</v>
      </c>
      <c r="H1462" s="228">
        <v>2120</v>
      </c>
      <c r="I1462" s="228">
        <v>2420</v>
      </c>
    </row>
    <row r="1463" spans="2:9">
      <c r="B1463" s="227">
        <v>93755</v>
      </c>
      <c r="C1463" s="227" t="s">
        <v>336</v>
      </c>
      <c r="D1463" s="227" t="s">
        <v>337</v>
      </c>
      <c r="E1463" s="228">
        <v>1210</v>
      </c>
      <c r="F1463" s="228">
        <v>1220</v>
      </c>
      <c r="G1463" s="228">
        <v>1510</v>
      </c>
      <c r="H1463" s="228">
        <v>2120</v>
      </c>
      <c r="I1463" s="228">
        <v>2420</v>
      </c>
    </row>
    <row r="1464" spans="2:9">
      <c r="B1464" s="227">
        <v>93771</v>
      </c>
      <c r="C1464" s="227" t="s">
        <v>336</v>
      </c>
      <c r="D1464" s="227" t="s">
        <v>337</v>
      </c>
      <c r="E1464" s="228">
        <v>1210</v>
      </c>
      <c r="F1464" s="228">
        <v>1220</v>
      </c>
      <c r="G1464" s="228">
        <v>1510</v>
      </c>
      <c r="H1464" s="228">
        <v>2120</v>
      </c>
      <c r="I1464" s="228">
        <v>2420</v>
      </c>
    </row>
    <row r="1465" spans="2:9">
      <c r="B1465" s="227">
        <v>93772</v>
      </c>
      <c r="C1465" s="227" t="s">
        <v>336</v>
      </c>
      <c r="D1465" s="227" t="s">
        <v>337</v>
      </c>
      <c r="E1465" s="228">
        <v>1210</v>
      </c>
      <c r="F1465" s="228">
        <v>1220</v>
      </c>
      <c r="G1465" s="228">
        <v>1510</v>
      </c>
      <c r="H1465" s="228">
        <v>2120</v>
      </c>
      <c r="I1465" s="228">
        <v>2420</v>
      </c>
    </row>
    <row r="1466" spans="2:9">
      <c r="B1466" s="227">
        <v>93773</v>
      </c>
      <c r="C1466" s="227" t="s">
        <v>336</v>
      </c>
      <c r="D1466" s="227" t="s">
        <v>337</v>
      </c>
      <c r="E1466" s="228">
        <v>1210</v>
      </c>
      <c r="F1466" s="228">
        <v>1220</v>
      </c>
      <c r="G1466" s="228">
        <v>1510</v>
      </c>
      <c r="H1466" s="228">
        <v>2120</v>
      </c>
      <c r="I1466" s="228">
        <v>2420</v>
      </c>
    </row>
    <row r="1467" spans="2:9">
      <c r="B1467" s="227">
        <v>93774</v>
      </c>
      <c r="C1467" s="227" t="s">
        <v>336</v>
      </c>
      <c r="D1467" s="227" t="s">
        <v>337</v>
      </c>
      <c r="E1467" s="228">
        <v>1210</v>
      </c>
      <c r="F1467" s="228">
        <v>1220</v>
      </c>
      <c r="G1467" s="228">
        <v>1510</v>
      </c>
      <c r="H1467" s="228">
        <v>2120</v>
      </c>
      <c r="I1467" s="228">
        <v>2420</v>
      </c>
    </row>
    <row r="1468" spans="2:9">
      <c r="B1468" s="227">
        <v>93775</v>
      </c>
      <c r="C1468" s="227" t="s">
        <v>336</v>
      </c>
      <c r="D1468" s="227" t="s">
        <v>337</v>
      </c>
      <c r="E1468" s="228">
        <v>1210</v>
      </c>
      <c r="F1468" s="228">
        <v>1220</v>
      </c>
      <c r="G1468" s="228">
        <v>1510</v>
      </c>
      <c r="H1468" s="228">
        <v>2120</v>
      </c>
      <c r="I1468" s="228">
        <v>2420</v>
      </c>
    </row>
    <row r="1469" spans="2:9">
      <c r="B1469" s="227">
        <v>93776</v>
      </c>
      <c r="C1469" s="227" t="s">
        <v>336</v>
      </c>
      <c r="D1469" s="227" t="s">
        <v>337</v>
      </c>
      <c r="E1469" s="228">
        <v>1210</v>
      </c>
      <c r="F1469" s="228">
        <v>1220</v>
      </c>
      <c r="G1469" s="228">
        <v>1510</v>
      </c>
      <c r="H1469" s="228">
        <v>2120</v>
      </c>
      <c r="I1469" s="228">
        <v>2420</v>
      </c>
    </row>
    <row r="1470" spans="2:9">
      <c r="B1470" s="227">
        <v>93777</v>
      </c>
      <c r="C1470" s="227" t="s">
        <v>336</v>
      </c>
      <c r="D1470" s="227" t="s">
        <v>337</v>
      </c>
      <c r="E1470" s="228">
        <v>1210</v>
      </c>
      <c r="F1470" s="228">
        <v>1220</v>
      </c>
      <c r="G1470" s="228">
        <v>1510</v>
      </c>
      <c r="H1470" s="228">
        <v>2120</v>
      </c>
      <c r="I1470" s="228">
        <v>2420</v>
      </c>
    </row>
    <row r="1471" spans="2:9">
      <c r="B1471" s="227">
        <v>93778</v>
      </c>
      <c r="C1471" s="227" t="s">
        <v>336</v>
      </c>
      <c r="D1471" s="227" t="s">
        <v>337</v>
      </c>
      <c r="E1471" s="228">
        <v>1210</v>
      </c>
      <c r="F1471" s="228">
        <v>1220</v>
      </c>
      <c r="G1471" s="228">
        <v>1510</v>
      </c>
      <c r="H1471" s="228">
        <v>2120</v>
      </c>
      <c r="I1471" s="228">
        <v>2420</v>
      </c>
    </row>
    <row r="1472" spans="2:9">
      <c r="B1472" s="227">
        <v>93779</v>
      </c>
      <c r="C1472" s="227" t="s">
        <v>336</v>
      </c>
      <c r="D1472" s="227" t="s">
        <v>337</v>
      </c>
      <c r="E1472" s="228">
        <v>1210</v>
      </c>
      <c r="F1472" s="228">
        <v>1220</v>
      </c>
      <c r="G1472" s="228">
        <v>1510</v>
      </c>
      <c r="H1472" s="228">
        <v>2120</v>
      </c>
      <c r="I1472" s="228">
        <v>2420</v>
      </c>
    </row>
    <row r="1473" spans="2:9">
      <c r="B1473" s="227">
        <v>93790</v>
      </c>
      <c r="C1473" s="227" t="s">
        <v>336</v>
      </c>
      <c r="D1473" s="227" t="s">
        <v>337</v>
      </c>
      <c r="E1473" s="228">
        <v>1210</v>
      </c>
      <c r="F1473" s="228">
        <v>1220</v>
      </c>
      <c r="G1473" s="228">
        <v>1510</v>
      </c>
      <c r="H1473" s="228">
        <v>2120</v>
      </c>
      <c r="I1473" s="228">
        <v>2420</v>
      </c>
    </row>
    <row r="1474" spans="2:9">
      <c r="B1474" s="227">
        <v>93791</v>
      </c>
      <c r="C1474" s="227" t="s">
        <v>336</v>
      </c>
      <c r="D1474" s="227" t="s">
        <v>337</v>
      </c>
      <c r="E1474" s="228">
        <v>1210</v>
      </c>
      <c r="F1474" s="228">
        <v>1220</v>
      </c>
      <c r="G1474" s="228">
        <v>1510</v>
      </c>
      <c r="H1474" s="228">
        <v>2120</v>
      </c>
      <c r="I1474" s="228">
        <v>2420</v>
      </c>
    </row>
    <row r="1475" spans="2:9">
      <c r="B1475" s="227">
        <v>93792</v>
      </c>
      <c r="C1475" s="227" t="s">
        <v>336</v>
      </c>
      <c r="D1475" s="227" t="s">
        <v>337</v>
      </c>
      <c r="E1475" s="228">
        <v>1210</v>
      </c>
      <c r="F1475" s="228">
        <v>1220</v>
      </c>
      <c r="G1475" s="228">
        <v>1510</v>
      </c>
      <c r="H1475" s="228">
        <v>2120</v>
      </c>
      <c r="I1475" s="228">
        <v>2420</v>
      </c>
    </row>
    <row r="1476" spans="2:9">
      <c r="B1476" s="227">
        <v>93793</v>
      </c>
      <c r="C1476" s="227" t="s">
        <v>336</v>
      </c>
      <c r="D1476" s="227" t="s">
        <v>337</v>
      </c>
      <c r="E1476" s="228">
        <v>1210</v>
      </c>
      <c r="F1476" s="228">
        <v>1220</v>
      </c>
      <c r="G1476" s="228">
        <v>1510</v>
      </c>
      <c r="H1476" s="228">
        <v>2120</v>
      </c>
      <c r="I1476" s="228">
        <v>2420</v>
      </c>
    </row>
    <row r="1477" spans="2:9">
      <c r="B1477" s="227">
        <v>93794</v>
      </c>
      <c r="C1477" s="227" t="s">
        <v>336</v>
      </c>
      <c r="D1477" s="227" t="s">
        <v>337</v>
      </c>
      <c r="E1477" s="228">
        <v>1210</v>
      </c>
      <c r="F1477" s="228">
        <v>1220</v>
      </c>
      <c r="G1477" s="228">
        <v>1510</v>
      </c>
      <c r="H1477" s="228">
        <v>2120</v>
      </c>
      <c r="I1477" s="228">
        <v>2420</v>
      </c>
    </row>
    <row r="1478" spans="2:9">
      <c r="B1478" s="227">
        <v>93888</v>
      </c>
      <c r="C1478" s="227" t="s">
        <v>336</v>
      </c>
      <c r="D1478" s="227" t="s">
        <v>337</v>
      </c>
      <c r="E1478" s="228">
        <v>1210</v>
      </c>
      <c r="F1478" s="228">
        <v>1220</v>
      </c>
      <c r="G1478" s="228">
        <v>1510</v>
      </c>
      <c r="H1478" s="228">
        <v>2120</v>
      </c>
      <c r="I1478" s="228">
        <v>2420</v>
      </c>
    </row>
    <row r="1479" spans="2:9">
      <c r="B1479" s="227">
        <v>93901</v>
      </c>
      <c r="C1479" s="227" t="s">
        <v>338</v>
      </c>
      <c r="D1479" s="227" t="s">
        <v>339</v>
      </c>
      <c r="E1479" s="228">
        <v>2280</v>
      </c>
      <c r="F1479" s="228">
        <v>2340</v>
      </c>
      <c r="G1479" s="228">
        <v>2820</v>
      </c>
      <c r="H1479" s="228">
        <v>3810</v>
      </c>
      <c r="I1479" s="228">
        <v>4150</v>
      </c>
    </row>
    <row r="1480" spans="2:9">
      <c r="B1480" s="227">
        <v>93902</v>
      </c>
      <c r="C1480" s="227" t="s">
        <v>338</v>
      </c>
      <c r="D1480" s="227" t="s">
        <v>339</v>
      </c>
      <c r="E1480" s="228">
        <v>2410</v>
      </c>
      <c r="F1480" s="228">
        <v>2480</v>
      </c>
      <c r="G1480" s="228">
        <v>2980</v>
      </c>
      <c r="H1480" s="228">
        <v>4020</v>
      </c>
      <c r="I1480" s="228">
        <v>4380</v>
      </c>
    </row>
    <row r="1481" spans="2:9">
      <c r="B1481" s="227">
        <v>93905</v>
      </c>
      <c r="C1481" s="227" t="s">
        <v>338</v>
      </c>
      <c r="D1481" s="227" t="s">
        <v>339</v>
      </c>
      <c r="E1481" s="228">
        <v>2110</v>
      </c>
      <c r="F1481" s="228">
        <v>2140</v>
      </c>
      <c r="G1481" s="228">
        <v>2600</v>
      </c>
      <c r="H1481" s="228">
        <v>3600</v>
      </c>
      <c r="I1481" s="228">
        <v>3960</v>
      </c>
    </row>
    <row r="1482" spans="2:9">
      <c r="B1482" s="227">
        <v>93906</v>
      </c>
      <c r="C1482" s="227" t="s">
        <v>338</v>
      </c>
      <c r="D1482" s="227" t="s">
        <v>339</v>
      </c>
      <c r="E1482" s="228">
        <v>2490</v>
      </c>
      <c r="F1482" s="228">
        <v>2560</v>
      </c>
      <c r="G1482" s="228">
        <v>3080</v>
      </c>
      <c r="H1482" s="228">
        <v>4160</v>
      </c>
      <c r="I1482" s="228">
        <v>4530</v>
      </c>
    </row>
    <row r="1483" spans="2:9">
      <c r="B1483" s="227">
        <v>93907</v>
      </c>
      <c r="C1483" s="227" t="s">
        <v>338</v>
      </c>
      <c r="D1483" s="227" t="s">
        <v>339</v>
      </c>
      <c r="E1483" s="228">
        <v>2530</v>
      </c>
      <c r="F1483" s="228">
        <v>2600</v>
      </c>
      <c r="G1483" s="228">
        <v>3130</v>
      </c>
      <c r="H1483" s="228">
        <v>4220</v>
      </c>
      <c r="I1483" s="228">
        <v>4600</v>
      </c>
    </row>
    <row r="1484" spans="2:9">
      <c r="B1484" s="227">
        <v>93908</v>
      </c>
      <c r="C1484" s="227" t="s">
        <v>338</v>
      </c>
      <c r="D1484" s="227" t="s">
        <v>339</v>
      </c>
      <c r="E1484" s="228">
        <v>3160</v>
      </c>
      <c r="F1484" s="228">
        <v>3200</v>
      </c>
      <c r="G1484" s="228">
        <v>3890</v>
      </c>
      <c r="H1484" s="228">
        <v>5400</v>
      </c>
      <c r="I1484" s="228">
        <v>5940</v>
      </c>
    </row>
    <row r="1485" spans="2:9">
      <c r="B1485" s="227">
        <v>93912</v>
      </c>
      <c r="C1485" s="227" t="s">
        <v>338</v>
      </c>
      <c r="D1485" s="227" t="s">
        <v>339</v>
      </c>
      <c r="E1485" s="228">
        <v>2410</v>
      </c>
      <c r="F1485" s="228">
        <v>2480</v>
      </c>
      <c r="G1485" s="228">
        <v>2980</v>
      </c>
      <c r="H1485" s="228">
        <v>4020</v>
      </c>
      <c r="I1485" s="228">
        <v>4380</v>
      </c>
    </row>
    <row r="1486" spans="2:9">
      <c r="B1486" s="227">
        <v>93915</v>
      </c>
      <c r="C1486" s="227" t="s">
        <v>338</v>
      </c>
      <c r="D1486" s="227" t="s">
        <v>339</v>
      </c>
      <c r="E1486" s="228">
        <v>2410</v>
      </c>
      <c r="F1486" s="228">
        <v>2480</v>
      </c>
      <c r="G1486" s="228">
        <v>2980</v>
      </c>
      <c r="H1486" s="228">
        <v>4020</v>
      </c>
      <c r="I1486" s="228">
        <v>4380</v>
      </c>
    </row>
    <row r="1487" spans="2:9">
      <c r="B1487" s="227">
        <v>93920</v>
      </c>
      <c r="C1487" s="227" t="s">
        <v>338</v>
      </c>
      <c r="D1487" s="227" t="s">
        <v>339</v>
      </c>
      <c r="E1487" s="228">
        <v>2110</v>
      </c>
      <c r="F1487" s="228">
        <v>2140</v>
      </c>
      <c r="G1487" s="228">
        <v>2600</v>
      </c>
      <c r="H1487" s="228">
        <v>3600</v>
      </c>
      <c r="I1487" s="228">
        <v>3960</v>
      </c>
    </row>
    <row r="1488" spans="2:9">
      <c r="B1488" s="227">
        <v>93921</v>
      </c>
      <c r="C1488" s="227" t="s">
        <v>338</v>
      </c>
      <c r="D1488" s="227" t="s">
        <v>339</v>
      </c>
      <c r="E1488" s="228">
        <v>3320</v>
      </c>
      <c r="F1488" s="228">
        <v>3410</v>
      </c>
      <c r="G1488" s="228">
        <v>4100</v>
      </c>
      <c r="H1488" s="228">
        <v>5530</v>
      </c>
      <c r="I1488" s="228">
        <v>6030</v>
      </c>
    </row>
    <row r="1489" spans="2:9">
      <c r="B1489" s="227">
        <v>93922</v>
      </c>
      <c r="C1489" s="227" t="s">
        <v>338</v>
      </c>
      <c r="D1489" s="227" t="s">
        <v>339</v>
      </c>
      <c r="E1489" s="228">
        <v>2410</v>
      </c>
      <c r="F1489" s="228">
        <v>2480</v>
      </c>
      <c r="G1489" s="228">
        <v>2980</v>
      </c>
      <c r="H1489" s="228">
        <v>4020</v>
      </c>
      <c r="I1489" s="228">
        <v>4380</v>
      </c>
    </row>
    <row r="1490" spans="2:9">
      <c r="B1490" s="227">
        <v>93923</v>
      </c>
      <c r="C1490" s="227" t="s">
        <v>338</v>
      </c>
      <c r="D1490" s="227" t="s">
        <v>339</v>
      </c>
      <c r="E1490" s="228">
        <v>2730</v>
      </c>
      <c r="F1490" s="228">
        <v>2800</v>
      </c>
      <c r="G1490" s="228">
        <v>3370</v>
      </c>
      <c r="H1490" s="228">
        <v>4550</v>
      </c>
      <c r="I1490" s="228">
        <v>4950</v>
      </c>
    </row>
    <row r="1491" spans="2:9">
      <c r="B1491" s="227">
        <v>93924</v>
      </c>
      <c r="C1491" s="227" t="s">
        <v>338</v>
      </c>
      <c r="D1491" s="227" t="s">
        <v>339</v>
      </c>
      <c r="E1491" s="228">
        <v>2660</v>
      </c>
      <c r="F1491" s="228">
        <v>2730</v>
      </c>
      <c r="G1491" s="228">
        <v>3290</v>
      </c>
      <c r="H1491" s="228">
        <v>4440</v>
      </c>
      <c r="I1491" s="228">
        <v>4830</v>
      </c>
    </row>
    <row r="1492" spans="2:9">
      <c r="B1492" s="227">
        <v>93925</v>
      </c>
      <c r="C1492" s="227" t="s">
        <v>338</v>
      </c>
      <c r="D1492" s="227" t="s">
        <v>339</v>
      </c>
      <c r="E1492" s="228">
        <v>2110</v>
      </c>
      <c r="F1492" s="228">
        <v>2140</v>
      </c>
      <c r="G1492" s="228">
        <v>2600</v>
      </c>
      <c r="H1492" s="228">
        <v>3600</v>
      </c>
      <c r="I1492" s="228">
        <v>3960</v>
      </c>
    </row>
    <row r="1493" spans="2:9">
      <c r="B1493" s="227">
        <v>93925</v>
      </c>
      <c r="C1493" s="227" t="s">
        <v>340</v>
      </c>
      <c r="D1493" s="227" t="s">
        <v>341</v>
      </c>
      <c r="E1493" s="228">
        <v>2110</v>
      </c>
      <c r="F1493" s="228">
        <v>2140</v>
      </c>
      <c r="G1493" s="228">
        <v>2600</v>
      </c>
      <c r="H1493" s="228">
        <v>3600</v>
      </c>
      <c r="I1493" s="228">
        <v>3960</v>
      </c>
    </row>
    <row r="1494" spans="2:9">
      <c r="B1494" s="227">
        <v>93926</v>
      </c>
      <c r="C1494" s="227" t="s">
        <v>338</v>
      </c>
      <c r="D1494" s="227" t="s">
        <v>339</v>
      </c>
      <c r="E1494" s="228">
        <v>2110</v>
      </c>
      <c r="F1494" s="228">
        <v>2140</v>
      </c>
      <c r="G1494" s="228">
        <v>2600</v>
      </c>
      <c r="H1494" s="228">
        <v>3600</v>
      </c>
      <c r="I1494" s="228">
        <v>3960</v>
      </c>
    </row>
    <row r="1495" spans="2:9">
      <c r="B1495" s="227">
        <v>93927</v>
      </c>
      <c r="C1495" s="227" t="s">
        <v>338</v>
      </c>
      <c r="D1495" s="227" t="s">
        <v>339</v>
      </c>
      <c r="E1495" s="228">
        <v>2160</v>
      </c>
      <c r="F1495" s="228">
        <v>2220</v>
      </c>
      <c r="G1495" s="228">
        <v>2670</v>
      </c>
      <c r="H1495" s="228">
        <v>3600</v>
      </c>
      <c r="I1495" s="228">
        <v>3960</v>
      </c>
    </row>
    <row r="1496" spans="2:9">
      <c r="B1496" s="227">
        <v>93928</v>
      </c>
      <c r="C1496" s="227" t="s">
        <v>338</v>
      </c>
      <c r="D1496" s="227" t="s">
        <v>339</v>
      </c>
      <c r="E1496" s="228">
        <v>2110</v>
      </c>
      <c r="F1496" s="228">
        <v>2140</v>
      </c>
      <c r="G1496" s="228">
        <v>2600</v>
      </c>
      <c r="H1496" s="228">
        <v>3600</v>
      </c>
      <c r="I1496" s="228">
        <v>3960</v>
      </c>
    </row>
    <row r="1497" spans="2:9">
      <c r="B1497" s="227">
        <v>93930</v>
      </c>
      <c r="C1497" s="227" t="s">
        <v>338</v>
      </c>
      <c r="D1497" s="227" t="s">
        <v>339</v>
      </c>
      <c r="E1497" s="228">
        <v>2110</v>
      </c>
      <c r="F1497" s="228">
        <v>2140</v>
      </c>
      <c r="G1497" s="228">
        <v>2600</v>
      </c>
      <c r="H1497" s="228">
        <v>3600</v>
      </c>
      <c r="I1497" s="228">
        <v>3960</v>
      </c>
    </row>
    <row r="1498" spans="2:9">
      <c r="B1498" s="227">
        <v>93930</v>
      </c>
      <c r="C1498" s="227" t="s">
        <v>340</v>
      </c>
      <c r="D1498" s="227" t="s">
        <v>341</v>
      </c>
      <c r="E1498" s="228">
        <v>2110</v>
      </c>
      <c r="F1498" s="228">
        <v>2140</v>
      </c>
      <c r="G1498" s="228">
        <v>2600</v>
      </c>
      <c r="H1498" s="228">
        <v>3600</v>
      </c>
      <c r="I1498" s="228">
        <v>3960</v>
      </c>
    </row>
    <row r="1499" spans="2:9">
      <c r="B1499" s="227">
        <v>93932</v>
      </c>
      <c r="C1499" s="227" t="s">
        <v>338</v>
      </c>
      <c r="D1499" s="227" t="s">
        <v>339</v>
      </c>
      <c r="E1499" s="228">
        <v>2110</v>
      </c>
      <c r="F1499" s="228">
        <v>2140</v>
      </c>
      <c r="G1499" s="228">
        <v>2600</v>
      </c>
      <c r="H1499" s="228">
        <v>3600</v>
      </c>
      <c r="I1499" s="228">
        <v>3960</v>
      </c>
    </row>
    <row r="1500" spans="2:9">
      <c r="B1500" s="227">
        <v>93933</v>
      </c>
      <c r="C1500" s="227" t="s">
        <v>338</v>
      </c>
      <c r="D1500" s="227" t="s">
        <v>339</v>
      </c>
      <c r="E1500" s="228">
        <v>2250</v>
      </c>
      <c r="F1500" s="228">
        <v>2310</v>
      </c>
      <c r="G1500" s="228">
        <v>2780</v>
      </c>
      <c r="H1500" s="228">
        <v>3750</v>
      </c>
      <c r="I1500" s="228">
        <v>4090</v>
      </c>
    </row>
    <row r="1501" spans="2:9">
      <c r="B1501" s="227">
        <v>93940</v>
      </c>
      <c r="C1501" s="227" t="s">
        <v>338</v>
      </c>
      <c r="D1501" s="227" t="s">
        <v>339</v>
      </c>
      <c r="E1501" s="228">
        <v>2880</v>
      </c>
      <c r="F1501" s="228">
        <v>2960</v>
      </c>
      <c r="G1501" s="228">
        <v>3560</v>
      </c>
      <c r="H1501" s="228">
        <v>4800</v>
      </c>
      <c r="I1501" s="228">
        <v>5230</v>
      </c>
    </row>
    <row r="1502" spans="2:9">
      <c r="B1502" s="227">
        <v>93942</v>
      </c>
      <c r="C1502" s="227" t="s">
        <v>338</v>
      </c>
      <c r="D1502" s="227" t="s">
        <v>339</v>
      </c>
      <c r="E1502" s="228">
        <v>2410</v>
      </c>
      <c r="F1502" s="228">
        <v>2480</v>
      </c>
      <c r="G1502" s="228">
        <v>2980</v>
      </c>
      <c r="H1502" s="228">
        <v>4020</v>
      </c>
      <c r="I1502" s="228">
        <v>4380</v>
      </c>
    </row>
    <row r="1503" spans="2:9">
      <c r="B1503" s="227">
        <v>93943</v>
      </c>
      <c r="C1503" s="227" t="s">
        <v>338</v>
      </c>
      <c r="D1503" s="227" t="s">
        <v>339</v>
      </c>
      <c r="E1503" s="228">
        <v>2410</v>
      </c>
      <c r="F1503" s="228">
        <v>2480</v>
      </c>
      <c r="G1503" s="228">
        <v>2980</v>
      </c>
      <c r="H1503" s="228">
        <v>4020</v>
      </c>
      <c r="I1503" s="228">
        <v>4380</v>
      </c>
    </row>
    <row r="1504" spans="2:9">
      <c r="B1504" s="227">
        <v>93944</v>
      </c>
      <c r="C1504" s="227" t="s">
        <v>338</v>
      </c>
      <c r="D1504" s="227" t="s">
        <v>339</v>
      </c>
      <c r="E1504" s="228">
        <v>2980</v>
      </c>
      <c r="F1504" s="228">
        <v>3060</v>
      </c>
      <c r="G1504" s="228">
        <v>3690</v>
      </c>
      <c r="H1504" s="228">
        <v>4970</v>
      </c>
      <c r="I1504" s="228">
        <v>5420</v>
      </c>
    </row>
    <row r="1505" spans="2:9">
      <c r="B1505" s="227">
        <v>93950</v>
      </c>
      <c r="C1505" s="227" t="s">
        <v>338</v>
      </c>
      <c r="D1505" s="227" t="s">
        <v>339</v>
      </c>
      <c r="E1505" s="228">
        <v>3200</v>
      </c>
      <c r="F1505" s="228">
        <v>3280</v>
      </c>
      <c r="G1505" s="228">
        <v>3950</v>
      </c>
      <c r="H1505" s="228">
        <v>5330</v>
      </c>
      <c r="I1505" s="228">
        <v>5810</v>
      </c>
    </row>
    <row r="1506" spans="2:9">
      <c r="B1506" s="227">
        <v>93953</v>
      </c>
      <c r="C1506" s="227" t="s">
        <v>338</v>
      </c>
      <c r="D1506" s="227" t="s">
        <v>339</v>
      </c>
      <c r="E1506" s="228">
        <v>3160</v>
      </c>
      <c r="F1506" s="228">
        <v>3200</v>
      </c>
      <c r="G1506" s="228">
        <v>3890</v>
      </c>
      <c r="H1506" s="228">
        <v>5400</v>
      </c>
      <c r="I1506" s="228">
        <v>5940</v>
      </c>
    </row>
    <row r="1507" spans="2:9">
      <c r="B1507" s="227">
        <v>93954</v>
      </c>
      <c r="C1507" s="227" t="s">
        <v>338</v>
      </c>
      <c r="D1507" s="227" t="s">
        <v>339</v>
      </c>
      <c r="E1507" s="228">
        <v>2110</v>
      </c>
      <c r="F1507" s="228">
        <v>2140</v>
      </c>
      <c r="G1507" s="228">
        <v>2600</v>
      </c>
      <c r="H1507" s="228">
        <v>3600</v>
      </c>
      <c r="I1507" s="228">
        <v>3960</v>
      </c>
    </row>
    <row r="1508" spans="2:9">
      <c r="B1508" s="227">
        <v>93955</v>
      </c>
      <c r="C1508" s="227" t="s">
        <v>338</v>
      </c>
      <c r="D1508" s="227" t="s">
        <v>339</v>
      </c>
      <c r="E1508" s="228">
        <v>2540</v>
      </c>
      <c r="F1508" s="228">
        <v>2610</v>
      </c>
      <c r="G1508" s="228">
        <v>3140</v>
      </c>
      <c r="H1508" s="228">
        <v>4240</v>
      </c>
      <c r="I1508" s="228">
        <v>4620</v>
      </c>
    </row>
    <row r="1509" spans="2:9">
      <c r="B1509" s="227">
        <v>93960</v>
      </c>
      <c r="C1509" s="227" t="s">
        <v>338</v>
      </c>
      <c r="D1509" s="227" t="s">
        <v>339</v>
      </c>
      <c r="E1509" s="228">
        <v>2110</v>
      </c>
      <c r="F1509" s="228">
        <v>2140</v>
      </c>
      <c r="G1509" s="228">
        <v>2600</v>
      </c>
      <c r="H1509" s="228">
        <v>3600</v>
      </c>
      <c r="I1509" s="228">
        <v>3960</v>
      </c>
    </row>
    <row r="1510" spans="2:9">
      <c r="B1510" s="227">
        <v>93962</v>
      </c>
      <c r="C1510" s="227" t="s">
        <v>338</v>
      </c>
      <c r="D1510" s="227" t="s">
        <v>339</v>
      </c>
      <c r="E1510" s="228">
        <v>3160</v>
      </c>
      <c r="F1510" s="228">
        <v>3200</v>
      </c>
      <c r="G1510" s="228">
        <v>3890</v>
      </c>
      <c r="H1510" s="228">
        <v>5400</v>
      </c>
      <c r="I1510" s="228">
        <v>5940</v>
      </c>
    </row>
    <row r="1511" spans="2:9">
      <c r="B1511" s="227">
        <v>94002</v>
      </c>
      <c r="C1511" s="227" t="s">
        <v>352</v>
      </c>
      <c r="D1511" s="227" t="s">
        <v>353</v>
      </c>
      <c r="E1511" s="228">
        <v>2530</v>
      </c>
      <c r="F1511" s="228">
        <v>3090</v>
      </c>
      <c r="G1511" s="228">
        <v>3690</v>
      </c>
      <c r="H1511" s="228">
        <v>4600</v>
      </c>
      <c r="I1511" s="228">
        <v>4890</v>
      </c>
    </row>
    <row r="1512" spans="2:9">
      <c r="B1512" s="227">
        <v>94005</v>
      </c>
      <c r="C1512" s="227" t="s">
        <v>352</v>
      </c>
      <c r="D1512" s="227" t="s">
        <v>353</v>
      </c>
      <c r="E1512" s="228">
        <v>2170</v>
      </c>
      <c r="F1512" s="228">
        <v>2660</v>
      </c>
      <c r="G1512" s="228">
        <v>3170</v>
      </c>
      <c r="H1512" s="228">
        <v>3950</v>
      </c>
      <c r="I1512" s="228">
        <v>4200</v>
      </c>
    </row>
    <row r="1513" spans="2:9">
      <c r="B1513" s="227">
        <v>94010</v>
      </c>
      <c r="C1513" s="227" t="s">
        <v>352</v>
      </c>
      <c r="D1513" s="227" t="s">
        <v>353</v>
      </c>
      <c r="E1513" s="228">
        <v>2220</v>
      </c>
      <c r="F1513" s="228">
        <v>2710</v>
      </c>
      <c r="G1513" s="228">
        <v>3240</v>
      </c>
      <c r="H1513" s="228">
        <v>4040</v>
      </c>
      <c r="I1513" s="228">
        <v>4300</v>
      </c>
    </row>
    <row r="1514" spans="2:9">
      <c r="B1514" s="227">
        <v>94011</v>
      </c>
      <c r="C1514" s="227" t="s">
        <v>352</v>
      </c>
      <c r="D1514" s="227" t="s">
        <v>353</v>
      </c>
      <c r="E1514" s="228">
        <v>2440</v>
      </c>
      <c r="F1514" s="228">
        <v>2980</v>
      </c>
      <c r="G1514" s="228">
        <v>3560</v>
      </c>
      <c r="H1514" s="228">
        <v>4440</v>
      </c>
      <c r="I1514" s="228">
        <v>4720</v>
      </c>
    </row>
    <row r="1515" spans="2:9">
      <c r="B1515" s="227">
        <v>94014</v>
      </c>
      <c r="C1515" s="227" t="s">
        <v>352</v>
      </c>
      <c r="D1515" s="227" t="s">
        <v>353</v>
      </c>
      <c r="E1515" s="228">
        <v>2070</v>
      </c>
      <c r="F1515" s="228">
        <v>2540</v>
      </c>
      <c r="G1515" s="228">
        <v>3030</v>
      </c>
      <c r="H1515" s="228">
        <v>3710</v>
      </c>
      <c r="I1515" s="228">
        <v>4030</v>
      </c>
    </row>
    <row r="1516" spans="2:9">
      <c r="B1516" s="227">
        <v>94015</v>
      </c>
      <c r="C1516" s="227" t="s">
        <v>352</v>
      </c>
      <c r="D1516" s="227" t="s">
        <v>353</v>
      </c>
      <c r="E1516" s="228">
        <v>2290</v>
      </c>
      <c r="F1516" s="228">
        <v>2800</v>
      </c>
      <c r="G1516" s="228">
        <v>3340</v>
      </c>
      <c r="H1516" s="228">
        <v>4170</v>
      </c>
      <c r="I1516" s="228">
        <v>4430</v>
      </c>
    </row>
    <row r="1517" spans="2:9">
      <c r="B1517" s="227">
        <v>94017</v>
      </c>
      <c r="C1517" s="227" t="s">
        <v>352</v>
      </c>
      <c r="D1517" s="227" t="s">
        <v>353</v>
      </c>
      <c r="E1517" s="228">
        <v>2440</v>
      </c>
      <c r="F1517" s="228">
        <v>2980</v>
      </c>
      <c r="G1517" s="228">
        <v>3560</v>
      </c>
      <c r="H1517" s="228">
        <v>4440</v>
      </c>
      <c r="I1517" s="228">
        <v>4720</v>
      </c>
    </row>
    <row r="1518" spans="2:9">
      <c r="B1518" s="227">
        <v>94018</v>
      </c>
      <c r="C1518" s="227" t="s">
        <v>352</v>
      </c>
      <c r="D1518" s="227" t="s">
        <v>353</v>
      </c>
      <c r="E1518" s="228">
        <v>2220</v>
      </c>
      <c r="F1518" s="228">
        <v>2720</v>
      </c>
      <c r="G1518" s="228">
        <v>3240</v>
      </c>
      <c r="H1518" s="228">
        <v>3970</v>
      </c>
      <c r="I1518" s="228">
        <v>4320</v>
      </c>
    </row>
    <row r="1519" spans="2:9">
      <c r="B1519" s="227">
        <v>94019</v>
      </c>
      <c r="C1519" s="227" t="s">
        <v>352</v>
      </c>
      <c r="D1519" s="227" t="s">
        <v>353</v>
      </c>
      <c r="E1519" s="228">
        <v>2070</v>
      </c>
      <c r="F1519" s="228">
        <v>2540</v>
      </c>
      <c r="G1519" s="228">
        <v>3030</v>
      </c>
      <c r="H1519" s="228">
        <v>3710</v>
      </c>
      <c r="I1519" s="228">
        <v>4030</v>
      </c>
    </row>
    <row r="1520" spans="2:9">
      <c r="B1520" s="227">
        <v>94020</v>
      </c>
      <c r="C1520" s="227" t="s">
        <v>352</v>
      </c>
      <c r="D1520" s="227" t="s">
        <v>353</v>
      </c>
      <c r="E1520" s="228">
        <v>2700</v>
      </c>
      <c r="F1520" s="228">
        <v>3090</v>
      </c>
      <c r="G1520" s="228">
        <v>3800</v>
      </c>
      <c r="H1520" s="228">
        <v>4770</v>
      </c>
      <c r="I1520" s="228">
        <v>5100</v>
      </c>
    </row>
    <row r="1521" spans="2:9">
      <c r="B1521" s="227">
        <v>94020</v>
      </c>
      <c r="C1521" s="227" t="s">
        <v>354</v>
      </c>
      <c r="D1521" s="227" t="s">
        <v>355</v>
      </c>
      <c r="E1521" s="228">
        <v>2700</v>
      </c>
      <c r="F1521" s="228">
        <v>3090</v>
      </c>
      <c r="G1521" s="228">
        <v>3800</v>
      </c>
      <c r="H1521" s="228">
        <v>4770</v>
      </c>
      <c r="I1521" s="228">
        <v>5100</v>
      </c>
    </row>
    <row r="1522" spans="2:9">
      <c r="B1522" s="227">
        <v>94021</v>
      </c>
      <c r="C1522" s="227" t="s">
        <v>352</v>
      </c>
      <c r="D1522" s="227" t="s">
        <v>353</v>
      </c>
      <c r="E1522" s="228">
        <v>2440</v>
      </c>
      <c r="F1522" s="228">
        <v>2980</v>
      </c>
      <c r="G1522" s="228">
        <v>3560</v>
      </c>
      <c r="H1522" s="228">
        <v>4440</v>
      </c>
      <c r="I1522" s="228">
        <v>4720</v>
      </c>
    </row>
    <row r="1523" spans="2:9">
      <c r="B1523" s="227">
        <v>94022</v>
      </c>
      <c r="C1523" s="227" t="s">
        <v>354</v>
      </c>
      <c r="D1523" s="227" t="s">
        <v>355</v>
      </c>
      <c r="E1523" s="228">
        <v>3130</v>
      </c>
      <c r="F1523" s="228">
        <v>3530</v>
      </c>
      <c r="G1523" s="228">
        <v>4170</v>
      </c>
      <c r="H1523" s="228">
        <v>5380</v>
      </c>
      <c r="I1523" s="228">
        <v>5850</v>
      </c>
    </row>
    <row r="1524" spans="2:9">
      <c r="B1524" s="227">
        <v>94023</v>
      </c>
      <c r="C1524" s="227" t="s">
        <v>354</v>
      </c>
      <c r="D1524" s="227" t="s">
        <v>355</v>
      </c>
      <c r="E1524" s="228">
        <v>2610</v>
      </c>
      <c r="F1524" s="228">
        <v>2980</v>
      </c>
      <c r="G1524" s="228">
        <v>3450</v>
      </c>
      <c r="H1524" s="228">
        <v>4480</v>
      </c>
      <c r="I1524" s="228">
        <v>4880</v>
      </c>
    </row>
    <row r="1525" spans="2:9">
      <c r="B1525" s="227">
        <v>94024</v>
      </c>
      <c r="C1525" s="227" t="s">
        <v>354</v>
      </c>
      <c r="D1525" s="227" t="s">
        <v>355</v>
      </c>
      <c r="E1525" s="228">
        <v>3240</v>
      </c>
      <c r="F1525" s="228">
        <v>3690</v>
      </c>
      <c r="G1525" s="228">
        <v>4280</v>
      </c>
      <c r="H1525" s="228">
        <v>5560</v>
      </c>
      <c r="I1525" s="228">
        <v>6060</v>
      </c>
    </row>
    <row r="1526" spans="2:9">
      <c r="B1526" s="227">
        <v>94025</v>
      </c>
      <c r="C1526" s="227" t="s">
        <v>352</v>
      </c>
      <c r="D1526" s="227" t="s">
        <v>353</v>
      </c>
      <c r="E1526" s="228">
        <v>2560</v>
      </c>
      <c r="F1526" s="228">
        <v>3130</v>
      </c>
      <c r="G1526" s="228">
        <v>3740</v>
      </c>
      <c r="H1526" s="228">
        <v>4660</v>
      </c>
      <c r="I1526" s="228">
        <v>4960</v>
      </c>
    </row>
    <row r="1527" spans="2:9">
      <c r="B1527" s="227">
        <v>94026</v>
      </c>
      <c r="C1527" s="227" t="s">
        <v>352</v>
      </c>
      <c r="D1527" s="227" t="s">
        <v>353</v>
      </c>
      <c r="E1527" s="228">
        <v>2440</v>
      </c>
      <c r="F1527" s="228">
        <v>2980</v>
      </c>
      <c r="G1527" s="228">
        <v>3560</v>
      </c>
      <c r="H1527" s="228">
        <v>4440</v>
      </c>
      <c r="I1527" s="228">
        <v>4720</v>
      </c>
    </row>
    <row r="1528" spans="2:9">
      <c r="B1528" s="227">
        <v>94027</v>
      </c>
      <c r="C1528" s="227" t="s">
        <v>352</v>
      </c>
      <c r="D1528" s="227" t="s">
        <v>353</v>
      </c>
      <c r="E1528" s="228">
        <v>2490</v>
      </c>
      <c r="F1528" s="228">
        <v>3050</v>
      </c>
      <c r="G1528" s="228">
        <v>3640</v>
      </c>
      <c r="H1528" s="228">
        <v>4540</v>
      </c>
      <c r="I1528" s="228">
        <v>4830</v>
      </c>
    </row>
    <row r="1529" spans="2:9">
      <c r="B1529" s="227">
        <v>94028</v>
      </c>
      <c r="C1529" s="227" t="s">
        <v>352</v>
      </c>
      <c r="D1529" s="227" t="s">
        <v>353</v>
      </c>
      <c r="E1529" s="228">
        <v>2550</v>
      </c>
      <c r="F1529" s="228">
        <v>3050</v>
      </c>
      <c r="G1529" s="228">
        <v>3600</v>
      </c>
      <c r="H1529" s="228">
        <v>4550</v>
      </c>
      <c r="I1529" s="228">
        <v>4880</v>
      </c>
    </row>
    <row r="1530" spans="2:9">
      <c r="B1530" s="227">
        <v>94028</v>
      </c>
      <c r="C1530" s="227" t="s">
        <v>354</v>
      </c>
      <c r="D1530" s="227" t="s">
        <v>355</v>
      </c>
      <c r="E1530" s="228">
        <v>2550</v>
      </c>
      <c r="F1530" s="228">
        <v>3050</v>
      </c>
      <c r="G1530" s="228">
        <v>3600</v>
      </c>
      <c r="H1530" s="228">
        <v>4550</v>
      </c>
      <c r="I1530" s="228">
        <v>4880</v>
      </c>
    </row>
    <row r="1531" spans="2:9">
      <c r="B1531" s="227">
        <v>94030</v>
      </c>
      <c r="C1531" s="227" t="s">
        <v>352</v>
      </c>
      <c r="D1531" s="227" t="s">
        <v>353</v>
      </c>
      <c r="E1531" s="228">
        <v>2790</v>
      </c>
      <c r="F1531" s="228">
        <v>3410</v>
      </c>
      <c r="G1531" s="228">
        <v>4070</v>
      </c>
      <c r="H1531" s="228">
        <v>5080</v>
      </c>
      <c r="I1531" s="228">
        <v>5400</v>
      </c>
    </row>
    <row r="1532" spans="2:9">
      <c r="B1532" s="227">
        <v>94035</v>
      </c>
      <c r="C1532" s="227" t="s">
        <v>354</v>
      </c>
      <c r="D1532" s="227" t="s">
        <v>355</v>
      </c>
      <c r="E1532" s="228">
        <v>2610</v>
      </c>
      <c r="F1532" s="228">
        <v>2980</v>
      </c>
      <c r="G1532" s="228">
        <v>3450</v>
      </c>
      <c r="H1532" s="228">
        <v>4480</v>
      </c>
      <c r="I1532" s="228">
        <v>4880</v>
      </c>
    </row>
    <row r="1533" spans="2:9">
      <c r="B1533" s="227">
        <v>94037</v>
      </c>
      <c r="C1533" s="227" t="s">
        <v>352</v>
      </c>
      <c r="D1533" s="227" t="s">
        <v>353</v>
      </c>
      <c r="E1533" s="228">
        <v>2270</v>
      </c>
      <c r="F1533" s="228">
        <v>2770</v>
      </c>
      <c r="G1533" s="228">
        <v>3310</v>
      </c>
      <c r="H1533" s="228">
        <v>4130</v>
      </c>
      <c r="I1533" s="228">
        <v>4390</v>
      </c>
    </row>
    <row r="1534" spans="2:9">
      <c r="B1534" s="227">
        <v>94038</v>
      </c>
      <c r="C1534" s="227" t="s">
        <v>352</v>
      </c>
      <c r="D1534" s="227" t="s">
        <v>353</v>
      </c>
      <c r="E1534" s="228">
        <v>2180</v>
      </c>
      <c r="F1534" s="228">
        <v>2680</v>
      </c>
      <c r="G1534" s="228">
        <v>3190</v>
      </c>
      <c r="H1534" s="228">
        <v>3900</v>
      </c>
      <c r="I1534" s="228">
        <v>4240</v>
      </c>
    </row>
    <row r="1535" spans="2:9">
      <c r="B1535" s="227">
        <v>94039</v>
      </c>
      <c r="C1535" s="227" t="s">
        <v>354</v>
      </c>
      <c r="D1535" s="227" t="s">
        <v>355</v>
      </c>
      <c r="E1535" s="228">
        <v>2610</v>
      </c>
      <c r="F1535" s="228">
        <v>2980</v>
      </c>
      <c r="G1535" s="228">
        <v>3450</v>
      </c>
      <c r="H1535" s="228">
        <v>4480</v>
      </c>
      <c r="I1535" s="228">
        <v>4880</v>
      </c>
    </row>
    <row r="1536" spans="2:9">
      <c r="B1536" s="227">
        <v>94040</v>
      </c>
      <c r="C1536" s="227" t="s">
        <v>354</v>
      </c>
      <c r="D1536" s="227" t="s">
        <v>355</v>
      </c>
      <c r="E1536" s="228">
        <v>3070</v>
      </c>
      <c r="F1536" s="228">
        <v>3510</v>
      </c>
      <c r="G1536" s="228">
        <v>4060</v>
      </c>
      <c r="H1536" s="228">
        <v>5270</v>
      </c>
      <c r="I1536" s="228">
        <v>5750</v>
      </c>
    </row>
    <row r="1537" spans="2:9">
      <c r="B1537" s="227">
        <v>94041</v>
      </c>
      <c r="C1537" s="227" t="s">
        <v>354</v>
      </c>
      <c r="D1537" s="227" t="s">
        <v>355</v>
      </c>
      <c r="E1537" s="228">
        <v>2790</v>
      </c>
      <c r="F1537" s="228">
        <v>3190</v>
      </c>
      <c r="G1537" s="228">
        <v>3690</v>
      </c>
      <c r="H1537" s="228">
        <v>4790</v>
      </c>
      <c r="I1537" s="228">
        <v>5220</v>
      </c>
    </row>
    <row r="1538" spans="2:9">
      <c r="B1538" s="227">
        <v>94042</v>
      </c>
      <c r="C1538" s="227" t="s">
        <v>354</v>
      </c>
      <c r="D1538" s="227" t="s">
        <v>355</v>
      </c>
      <c r="E1538" s="228">
        <v>2610</v>
      </c>
      <c r="F1538" s="228">
        <v>2980</v>
      </c>
      <c r="G1538" s="228">
        <v>3450</v>
      </c>
      <c r="H1538" s="228">
        <v>4480</v>
      </c>
      <c r="I1538" s="228">
        <v>4880</v>
      </c>
    </row>
    <row r="1539" spans="2:9">
      <c r="B1539" s="227">
        <v>94043</v>
      </c>
      <c r="C1539" s="227" t="s">
        <v>354</v>
      </c>
      <c r="D1539" s="227" t="s">
        <v>355</v>
      </c>
      <c r="E1539" s="228">
        <v>2810</v>
      </c>
      <c r="F1539" s="228">
        <v>3210</v>
      </c>
      <c r="G1539" s="228">
        <v>3720</v>
      </c>
      <c r="H1539" s="228">
        <v>4830</v>
      </c>
      <c r="I1539" s="228">
        <v>5270</v>
      </c>
    </row>
    <row r="1540" spans="2:9">
      <c r="B1540" s="227">
        <v>94044</v>
      </c>
      <c r="C1540" s="227" t="s">
        <v>352</v>
      </c>
      <c r="D1540" s="227" t="s">
        <v>353</v>
      </c>
      <c r="E1540" s="228">
        <v>2270</v>
      </c>
      <c r="F1540" s="228">
        <v>2770</v>
      </c>
      <c r="G1540" s="228">
        <v>3310</v>
      </c>
      <c r="H1540" s="228">
        <v>4130</v>
      </c>
      <c r="I1540" s="228">
        <v>4390</v>
      </c>
    </row>
    <row r="1541" spans="2:9">
      <c r="B1541" s="227">
        <v>94060</v>
      </c>
      <c r="C1541" s="227" t="s">
        <v>352</v>
      </c>
      <c r="D1541" s="227" t="s">
        <v>353</v>
      </c>
      <c r="E1541" s="228">
        <v>2570</v>
      </c>
      <c r="F1541" s="228">
        <v>2980</v>
      </c>
      <c r="G1541" s="228">
        <v>3650</v>
      </c>
      <c r="H1541" s="228">
        <v>4500</v>
      </c>
      <c r="I1541" s="228">
        <v>4960</v>
      </c>
    </row>
    <row r="1542" spans="2:9">
      <c r="B1542" s="227">
        <v>94060</v>
      </c>
      <c r="C1542" s="227" t="s">
        <v>356</v>
      </c>
      <c r="D1542" s="227" t="s">
        <v>357</v>
      </c>
      <c r="E1542" s="228">
        <v>2570</v>
      </c>
      <c r="F1542" s="228">
        <v>2980</v>
      </c>
      <c r="G1542" s="228">
        <v>3650</v>
      </c>
      <c r="H1542" s="228">
        <v>4500</v>
      </c>
      <c r="I1542" s="228">
        <v>4960</v>
      </c>
    </row>
    <row r="1543" spans="2:9">
      <c r="B1543" s="227">
        <v>94061</v>
      </c>
      <c r="C1543" s="227" t="s">
        <v>352</v>
      </c>
      <c r="D1543" s="227" t="s">
        <v>353</v>
      </c>
      <c r="E1543" s="228">
        <v>2340</v>
      </c>
      <c r="F1543" s="228">
        <v>2860</v>
      </c>
      <c r="G1543" s="228">
        <v>3410</v>
      </c>
      <c r="H1543" s="228">
        <v>4250</v>
      </c>
      <c r="I1543" s="228">
        <v>4520</v>
      </c>
    </row>
    <row r="1544" spans="2:9">
      <c r="B1544" s="227">
        <v>94062</v>
      </c>
      <c r="C1544" s="227" t="s">
        <v>352</v>
      </c>
      <c r="D1544" s="227" t="s">
        <v>353</v>
      </c>
      <c r="E1544" s="228">
        <v>2340</v>
      </c>
      <c r="F1544" s="228">
        <v>2860</v>
      </c>
      <c r="G1544" s="228">
        <v>3410</v>
      </c>
      <c r="H1544" s="228">
        <v>4250</v>
      </c>
      <c r="I1544" s="228">
        <v>4520</v>
      </c>
    </row>
    <row r="1545" spans="2:9">
      <c r="B1545" s="227">
        <v>94063</v>
      </c>
      <c r="C1545" s="227" t="s">
        <v>352</v>
      </c>
      <c r="D1545" s="227" t="s">
        <v>353</v>
      </c>
      <c r="E1545" s="228">
        <v>2240</v>
      </c>
      <c r="F1545" s="228">
        <v>2730</v>
      </c>
      <c r="G1545" s="228">
        <v>3260</v>
      </c>
      <c r="H1545" s="228">
        <v>4070</v>
      </c>
      <c r="I1545" s="228">
        <v>4320</v>
      </c>
    </row>
    <row r="1546" spans="2:9">
      <c r="B1546" s="227">
        <v>94064</v>
      </c>
      <c r="C1546" s="227" t="s">
        <v>352</v>
      </c>
      <c r="D1546" s="227" t="s">
        <v>353</v>
      </c>
      <c r="E1546" s="228">
        <v>2440</v>
      </c>
      <c r="F1546" s="228">
        <v>2980</v>
      </c>
      <c r="G1546" s="228">
        <v>3560</v>
      </c>
      <c r="H1546" s="228">
        <v>4440</v>
      </c>
      <c r="I1546" s="228">
        <v>4720</v>
      </c>
    </row>
    <row r="1547" spans="2:9">
      <c r="B1547" s="227">
        <v>94065</v>
      </c>
      <c r="C1547" s="227" t="s">
        <v>352</v>
      </c>
      <c r="D1547" s="227" t="s">
        <v>353</v>
      </c>
      <c r="E1547" s="228">
        <v>3100</v>
      </c>
      <c r="F1547" s="228">
        <v>3810</v>
      </c>
      <c r="G1547" s="228">
        <v>4540</v>
      </c>
      <c r="H1547" s="228">
        <v>5560</v>
      </c>
      <c r="I1547" s="228">
        <v>6040</v>
      </c>
    </row>
    <row r="1548" spans="2:9">
      <c r="B1548" s="227">
        <v>94066</v>
      </c>
      <c r="C1548" s="227" t="s">
        <v>352</v>
      </c>
      <c r="D1548" s="227" t="s">
        <v>353</v>
      </c>
      <c r="E1548" s="228">
        <v>2190</v>
      </c>
      <c r="F1548" s="228">
        <v>2670</v>
      </c>
      <c r="G1548" s="228">
        <v>3190</v>
      </c>
      <c r="H1548" s="228">
        <v>3980</v>
      </c>
      <c r="I1548" s="228">
        <v>4230</v>
      </c>
    </row>
    <row r="1549" spans="2:9">
      <c r="B1549" s="227">
        <v>94070</v>
      </c>
      <c r="C1549" s="227" t="s">
        <v>352</v>
      </c>
      <c r="D1549" s="227" t="s">
        <v>353</v>
      </c>
      <c r="E1549" s="228">
        <v>2430</v>
      </c>
      <c r="F1549" s="228">
        <v>2970</v>
      </c>
      <c r="G1549" s="228">
        <v>3550</v>
      </c>
      <c r="H1549" s="228">
        <v>4430</v>
      </c>
      <c r="I1549" s="228">
        <v>4710</v>
      </c>
    </row>
    <row r="1550" spans="2:9">
      <c r="B1550" s="227">
        <v>94074</v>
      </c>
      <c r="C1550" s="227" t="s">
        <v>352</v>
      </c>
      <c r="D1550" s="227" t="s">
        <v>353</v>
      </c>
      <c r="E1550" s="228">
        <v>2170</v>
      </c>
      <c r="F1550" s="228">
        <v>2660</v>
      </c>
      <c r="G1550" s="228">
        <v>3170</v>
      </c>
      <c r="H1550" s="228">
        <v>3950</v>
      </c>
      <c r="I1550" s="228">
        <v>4200</v>
      </c>
    </row>
    <row r="1551" spans="2:9">
      <c r="B1551" s="227">
        <v>94080</v>
      </c>
      <c r="C1551" s="227" t="s">
        <v>352</v>
      </c>
      <c r="D1551" s="227" t="s">
        <v>353</v>
      </c>
      <c r="E1551" s="228">
        <v>2130</v>
      </c>
      <c r="F1551" s="228">
        <v>2610</v>
      </c>
      <c r="G1551" s="228">
        <v>3110</v>
      </c>
      <c r="H1551" s="228">
        <v>3880</v>
      </c>
      <c r="I1551" s="228">
        <v>4120</v>
      </c>
    </row>
    <row r="1552" spans="2:9">
      <c r="B1552" s="227">
        <v>94083</v>
      </c>
      <c r="C1552" s="227" t="s">
        <v>352</v>
      </c>
      <c r="D1552" s="227" t="s">
        <v>353</v>
      </c>
      <c r="E1552" s="228">
        <v>2440</v>
      </c>
      <c r="F1552" s="228">
        <v>2980</v>
      </c>
      <c r="G1552" s="228">
        <v>3560</v>
      </c>
      <c r="H1552" s="228">
        <v>4440</v>
      </c>
      <c r="I1552" s="228">
        <v>4720</v>
      </c>
    </row>
    <row r="1553" spans="2:9">
      <c r="B1553" s="227">
        <v>94085</v>
      </c>
      <c r="C1553" s="227" t="s">
        <v>354</v>
      </c>
      <c r="D1553" s="227" t="s">
        <v>355</v>
      </c>
      <c r="E1553" s="228">
        <v>3060</v>
      </c>
      <c r="F1553" s="228">
        <v>3500</v>
      </c>
      <c r="G1553" s="228">
        <v>4050</v>
      </c>
      <c r="H1553" s="228">
        <v>5260</v>
      </c>
      <c r="I1553" s="228">
        <v>5730</v>
      </c>
    </row>
    <row r="1554" spans="2:9">
      <c r="B1554" s="227">
        <v>94086</v>
      </c>
      <c r="C1554" s="227" t="s">
        <v>354</v>
      </c>
      <c r="D1554" s="227" t="s">
        <v>355</v>
      </c>
      <c r="E1554" s="228">
        <v>2820</v>
      </c>
      <c r="F1554" s="228">
        <v>3220</v>
      </c>
      <c r="G1554" s="228">
        <v>3730</v>
      </c>
      <c r="H1554" s="228">
        <v>4850</v>
      </c>
      <c r="I1554" s="228">
        <v>5280</v>
      </c>
    </row>
    <row r="1555" spans="2:9">
      <c r="B1555" s="227">
        <v>94087</v>
      </c>
      <c r="C1555" s="227" t="s">
        <v>354</v>
      </c>
      <c r="D1555" s="227" t="s">
        <v>355</v>
      </c>
      <c r="E1555" s="228">
        <v>2950</v>
      </c>
      <c r="F1555" s="228">
        <v>3370</v>
      </c>
      <c r="G1555" s="228">
        <v>3900</v>
      </c>
      <c r="H1555" s="228">
        <v>5070</v>
      </c>
      <c r="I1555" s="228">
        <v>5520</v>
      </c>
    </row>
    <row r="1556" spans="2:9">
      <c r="B1556" s="227">
        <v>94088</v>
      </c>
      <c r="C1556" s="227" t="s">
        <v>354</v>
      </c>
      <c r="D1556" s="227" t="s">
        <v>355</v>
      </c>
      <c r="E1556" s="228">
        <v>2610</v>
      </c>
      <c r="F1556" s="228">
        <v>2980</v>
      </c>
      <c r="G1556" s="228">
        <v>3450</v>
      </c>
      <c r="H1556" s="228">
        <v>4480</v>
      </c>
      <c r="I1556" s="228">
        <v>4880</v>
      </c>
    </row>
    <row r="1557" spans="2:9">
      <c r="B1557" s="227">
        <v>94089</v>
      </c>
      <c r="C1557" s="227" t="s">
        <v>354</v>
      </c>
      <c r="D1557" s="227" t="s">
        <v>355</v>
      </c>
      <c r="E1557" s="228">
        <v>3210</v>
      </c>
      <c r="F1557" s="228">
        <v>3660</v>
      </c>
      <c r="G1557" s="228">
        <v>4240</v>
      </c>
      <c r="H1557" s="228">
        <v>5510</v>
      </c>
      <c r="I1557" s="228">
        <v>6000</v>
      </c>
    </row>
    <row r="1558" spans="2:9">
      <c r="B1558" s="227">
        <v>94102</v>
      </c>
      <c r="C1558" s="227" t="s">
        <v>352</v>
      </c>
      <c r="D1558" s="227" t="s">
        <v>353</v>
      </c>
      <c r="E1558" s="228">
        <v>2070</v>
      </c>
      <c r="F1558" s="228">
        <v>2540</v>
      </c>
      <c r="G1558" s="228">
        <v>3030</v>
      </c>
      <c r="H1558" s="228">
        <v>3710</v>
      </c>
      <c r="I1558" s="228">
        <v>4030</v>
      </c>
    </row>
    <row r="1559" spans="2:9">
      <c r="B1559" s="227">
        <v>94103</v>
      </c>
      <c r="C1559" s="227" t="s">
        <v>352</v>
      </c>
      <c r="D1559" s="227" t="s">
        <v>353</v>
      </c>
      <c r="E1559" s="228">
        <v>2070</v>
      </c>
      <c r="F1559" s="228">
        <v>2540</v>
      </c>
      <c r="G1559" s="228">
        <v>3030</v>
      </c>
      <c r="H1559" s="228">
        <v>3710</v>
      </c>
      <c r="I1559" s="228">
        <v>4030</v>
      </c>
    </row>
    <row r="1560" spans="2:9">
      <c r="B1560" s="227">
        <v>94104</v>
      </c>
      <c r="C1560" s="227" t="s">
        <v>352</v>
      </c>
      <c r="D1560" s="227" t="s">
        <v>353</v>
      </c>
      <c r="E1560" s="228">
        <v>2430</v>
      </c>
      <c r="F1560" s="228">
        <v>2970</v>
      </c>
      <c r="G1560" s="228">
        <v>3550</v>
      </c>
      <c r="H1560" s="228">
        <v>4420</v>
      </c>
      <c r="I1560" s="228">
        <v>4700</v>
      </c>
    </row>
    <row r="1561" spans="2:9">
      <c r="B1561" s="227">
        <v>94105</v>
      </c>
      <c r="C1561" s="227" t="s">
        <v>352</v>
      </c>
      <c r="D1561" s="227" t="s">
        <v>353</v>
      </c>
      <c r="E1561" s="228">
        <v>3020</v>
      </c>
      <c r="F1561" s="228">
        <v>3700</v>
      </c>
      <c r="G1561" s="228">
        <v>4410</v>
      </c>
      <c r="H1561" s="228">
        <v>5500</v>
      </c>
      <c r="I1561" s="228">
        <v>5850</v>
      </c>
    </row>
    <row r="1562" spans="2:9">
      <c r="B1562" s="227">
        <v>94107</v>
      </c>
      <c r="C1562" s="227" t="s">
        <v>352</v>
      </c>
      <c r="D1562" s="227" t="s">
        <v>353</v>
      </c>
      <c r="E1562" s="228">
        <v>2670</v>
      </c>
      <c r="F1562" s="228">
        <v>3260</v>
      </c>
      <c r="G1562" s="228">
        <v>3890</v>
      </c>
      <c r="H1562" s="228">
        <v>4850</v>
      </c>
      <c r="I1562" s="228">
        <v>5160</v>
      </c>
    </row>
    <row r="1563" spans="2:9">
      <c r="B1563" s="227">
        <v>94108</v>
      </c>
      <c r="C1563" s="227" t="s">
        <v>352</v>
      </c>
      <c r="D1563" s="227" t="s">
        <v>353</v>
      </c>
      <c r="E1563" s="228">
        <v>2070</v>
      </c>
      <c r="F1563" s="228">
        <v>2540</v>
      </c>
      <c r="G1563" s="228">
        <v>3030</v>
      </c>
      <c r="H1563" s="228">
        <v>3710</v>
      </c>
      <c r="I1563" s="228">
        <v>4030</v>
      </c>
    </row>
    <row r="1564" spans="2:9">
      <c r="B1564" s="227">
        <v>94109</v>
      </c>
      <c r="C1564" s="227" t="s">
        <v>352</v>
      </c>
      <c r="D1564" s="227" t="s">
        <v>353</v>
      </c>
      <c r="E1564" s="228">
        <v>2070</v>
      </c>
      <c r="F1564" s="228">
        <v>2540</v>
      </c>
      <c r="G1564" s="228">
        <v>3030</v>
      </c>
      <c r="H1564" s="228">
        <v>3710</v>
      </c>
      <c r="I1564" s="228">
        <v>4030</v>
      </c>
    </row>
    <row r="1565" spans="2:9">
      <c r="B1565" s="227">
        <v>94110</v>
      </c>
      <c r="C1565" s="227" t="s">
        <v>352</v>
      </c>
      <c r="D1565" s="227" t="s">
        <v>353</v>
      </c>
      <c r="E1565" s="228">
        <v>2070</v>
      </c>
      <c r="F1565" s="228">
        <v>2540</v>
      </c>
      <c r="G1565" s="228">
        <v>3030</v>
      </c>
      <c r="H1565" s="228">
        <v>3710</v>
      </c>
      <c r="I1565" s="228">
        <v>4030</v>
      </c>
    </row>
    <row r="1566" spans="2:9">
      <c r="B1566" s="227">
        <v>94111</v>
      </c>
      <c r="C1566" s="227" t="s">
        <v>352</v>
      </c>
      <c r="D1566" s="227" t="s">
        <v>353</v>
      </c>
      <c r="E1566" s="228">
        <v>2540</v>
      </c>
      <c r="F1566" s="228">
        <v>3110</v>
      </c>
      <c r="G1566" s="228">
        <v>3710</v>
      </c>
      <c r="H1566" s="228">
        <v>4630</v>
      </c>
      <c r="I1566" s="228">
        <v>4920</v>
      </c>
    </row>
    <row r="1567" spans="2:9">
      <c r="B1567" s="227">
        <v>94112</v>
      </c>
      <c r="C1567" s="227" t="s">
        <v>352</v>
      </c>
      <c r="D1567" s="227" t="s">
        <v>353</v>
      </c>
      <c r="E1567" s="228">
        <v>2070</v>
      </c>
      <c r="F1567" s="228">
        <v>2540</v>
      </c>
      <c r="G1567" s="228">
        <v>3030</v>
      </c>
      <c r="H1567" s="228">
        <v>3710</v>
      </c>
      <c r="I1567" s="228">
        <v>4030</v>
      </c>
    </row>
    <row r="1568" spans="2:9">
      <c r="B1568" s="227">
        <v>94114</v>
      </c>
      <c r="C1568" s="227" t="s">
        <v>352</v>
      </c>
      <c r="D1568" s="227" t="s">
        <v>353</v>
      </c>
      <c r="E1568" s="228">
        <v>2320</v>
      </c>
      <c r="F1568" s="228">
        <v>2840</v>
      </c>
      <c r="G1568" s="228">
        <v>3390</v>
      </c>
      <c r="H1568" s="228">
        <v>4230</v>
      </c>
      <c r="I1568" s="228">
        <v>4490</v>
      </c>
    </row>
    <row r="1569" spans="2:9">
      <c r="B1569" s="227">
        <v>94115</v>
      </c>
      <c r="C1569" s="227" t="s">
        <v>352</v>
      </c>
      <c r="D1569" s="227" t="s">
        <v>353</v>
      </c>
      <c r="E1569" s="228">
        <v>2430</v>
      </c>
      <c r="F1569" s="228">
        <v>2970</v>
      </c>
      <c r="G1569" s="228">
        <v>3540</v>
      </c>
      <c r="H1569" s="228">
        <v>4420</v>
      </c>
      <c r="I1569" s="228">
        <v>4690</v>
      </c>
    </row>
    <row r="1570" spans="2:9">
      <c r="B1570" s="227">
        <v>94116</v>
      </c>
      <c r="C1570" s="227" t="s">
        <v>352</v>
      </c>
      <c r="D1570" s="227" t="s">
        <v>353</v>
      </c>
      <c r="E1570" s="228">
        <v>2500</v>
      </c>
      <c r="F1570" s="228">
        <v>3060</v>
      </c>
      <c r="G1570" s="228">
        <v>3650</v>
      </c>
      <c r="H1570" s="228">
        <v>4550</v>
      </c>
      <c r="I1570" s="228">
        <v>4840</v>
      </c>
    </row>
    <row r="1571" spans="2:9">
      <c r="B1571" s="227">
        <v>94117</v>
      </c>
      <c r="C1571" s="227" t="s">
        <v>352</v>
      </c>
      <c r="D1571" s="227" t="s">
        <v>353</v>
      </c>
      <c r="E1571" s="228">
        <v>2290</v>
      </c>
      <c r="F1571" s="228">
        <v>2800</v>
      </c>
      <c r="G1571" s="228">
        <v>3340</v>
      </c>
      <c r="H1571" s="228">
        <v>4170</v>
      </c>
      <c r="I1571" s="228">
        <v>4430</v>
      </c>
    </row>
    <row r="1572" spans="2:9">
      <c r="B1572" s="227">
        <v>94118</v>
      </c>
      <c r="C1572" s="227" t="s">
        <v>352</v>
      </c>
      <c r="D1572" s="227" t="s">
        <v>353</v>
      </c>
      <c r="E1572" s="228">
        <v>2070</v>
      </c>
      <c r="F1572" s="228">
        <v>2540</v>
      </c>
      <c r="G1572" s="228">
        <v>3030</v>
      </c>
      <c r="H1572" s="228">
        <v>3710</v>
      </c>
      <c r="I1572" s="228">
        <v>4030</v>
      </c>
    </row>
    <row r="1573" spans="2:9">
      <c r="B1573" s="227">
        <v>94119</v>
      </c>
      <c r="C1573" s="227" t="s">
        <v>352</v>
      </c>
      <c r="D1573" s="227" t="s">
        <v>353</v>
      </c>
      <c r="E1573" s="228">
        <v>2170</v>
      </c>
      <c r="F1573" s="228">
        <v>2660</v>
      </c>
      <c r="G1573" s="228">
        <v>3170</v>
      </c>
      <c r="H1573" s="228">
        <v>3950</v>
      </c>
      <c r="I1573" s="228">
        <v>4200</v>
      </c>
    </row>
    <row r="1574" spans="2:9">
      <c r="B1574" s="227">
        <v>94121</v>
      </c>
      <c r="C1574" s="227" t="s">
        <v>352</v>
      </c>
      <c r="D1574" s="227" t="s">
        <v>353</v>
      </c>
      <c r="E1574" s="228">
        <v>2070</v>
      </c>
      <c r="F1574" s="228">
        <v>2540</v>
      </c>
      <c r="G1574" s="228">
        <v>3030</v>
      </c>
      <c r="H1574" s="228">
        <v>3710</v>
      </c>
      <c r="I1574" s="228">
        <v>4030</v>
      </c>
    </row>
    <row r="1575" spans="2:9">
      <c r="B1575" s="227">
        <v>94122</v>
      </c>
      <c r="C1575" s="227" t="s">
        <v>352</v>
      </c>
      <c r="D1575" s="227" t="s">
        <v>353</v>
      </c>
      <c r="E1575" s="228">
        <v>2070</v>
      </c>
      <c r="F1575" s="228">
        <v>2540</v>
      </c>
      <c r="G1575" s="228">
        <v>3030</v>
      </c>
      <c r="H1575" s="228">
        <v>3710</v>
      </c>
      <c r="I1575" s="228">
        <v>4030</v>
      </c>
    </row>
    <row r="1576" spans="2:9">
      <c r="B1576" s="227">
        <v>94123</v>
      </c>
      <c r="C1576" s="227" t="s">
        <v>352</v>
      </c>
      <c r="D1576" s="227" t="s">
        <v>353</v>
      </c>
      <c r="E1576" s="228">
        <v>2740</v>
      </c>
      <c r="F1576" s="228">
        <v>3350</v>
      </c>
      <c r="G1576" s="228">
        <v>4000</v>
      </c>
      <c r="H1576" s="228">
        <v>4990</v>
      </c>
      <c r="I1576" s="228">
        <v>5300</v>
      </c>
    </row>
    <row r="1577" spans="2:9">
      <c r="B1577" s="227">
        <v>94124</v>
      </c>
      <c r="C1577" s="227" t="s">
        <v>352</v>
      </c>
      <c r="D1577" s="227" t="s">
        <v>353</v>
      </c>
      <c r="E1577" s="228">
        <v>2070</v>
      </c>
      <c r="F1577" s="228">
        <v>2540</v>
      </c>
      <c r="G1577" s="228">
        <v>3030</v>
      </c>
      <c r="H1577" s="228">
        <v>3710</v>
      </c>
      <c r="I1577" s="228">
        <v>4030</v>
      </c>
    </row>
    <row r="1578" spans="2:9">
      <c r="B1578" s="227">
        <v>94125</v>
      </c>
      <c r="C1578" s="227" t="s">
        <v>352</v>
      </c>
      <c r="D1578" s="227" t="s">
        <v>353</v>
      </c>
      <c r="E1578" s="228">
        <v>2440</v>
      </c>
      <c r="F1578" s="228">
        <v>2980</v>
      </c>
      <c r="G1578" s="228">
        <v>3560</v>
      </c>
      <c r="H1578" s="228">
        <v>4440</v>
      </c>
      <c r="I1578" s="228">
        <v>4720</v>
      </c>
    </row>
    <row r="1579" spans="2:9">
      <c r="B1579" s="227">
        <v>94126</v>
      </c>
      <c r="C1579" s="227" t="s">
        <v>352</v>
      </c>
      <c r="D1579" s="227" t="s">
        <v>353</v>
      </c>
      <c r="E1579" s="228">
        <v>2170</v>
      </c>
      <c r="F1579" s="228">
        <v>2660</v>
      </c>
      <c r="G1579" s="228">
        <v>3170</v>
      </c>
      <c r="H1579" s="228">
        <v>3950</v>
      </c>
      <c r="I1579" s="228">
        <v>4200</v>
      </c>
    </row>
    <row r="1580" spans="2:9">
      <c r="B1580" s="227">
        <v>94127</v>
      </c>
      <c r="C1580" s="227" t="s">
        <v>352</v>
      </c>
      <c r="D1580" s="227" t="s">
        <v>353</v>
      </c>
      <c r="E1580" s="228">
        <v>2940</v>
      </c>
      <c r="F1580" s="228">
        <v>3610</v>
      </c>
      <c r="G1580" s="228">
        <v>4310</v>
      </c>
      <c r="H1580" s="228">
        <v>5270</v>
      </c>
      <c r="I1580" s="228">
        <v>5740</v>
      </c>
    </row>
    <row r="1581" spans="2:9">
      <c r="B1581" s="227">
        <v>94128</v>
      </c>
      <c r="C1581" s="227" t="s">
        <v>352</v>
      </c>
      <c r="D1581" s="227" t="s">
        <v>353</v>
      </c>
      <c r="E1581" s="228">
        <v>2440</v>
      </c>
      <c r="F1581" s="228">
        <v>2980</v>
      </c>
      <c r="G1581" s="228">
        <v>3560</v>
      </c>
      <c r="H1581" s="228">
        <v>4440</v>
      </c>
      <c r="I1581" s="228">
        <v>4720</v>
      </c>
    </row>
    <row r="1582" spans="2:9">
      <c r="B1582" s="227">
        <v>94129</v>
      </c>
      <c r="C1582" s="227" t="s">
        <v>352</v>
      </c>
      <c r="D1582" s="227" t="s">
        <v>353</v>
      </c>
      <c r="E1582" s="228">
        <v>2620</v>
      </c>
      <c r="F1582" s="228">
        <v>3240</v>
      </c>
      <c r="G1582" s="228">
        <v>3880</v>
      </c>
      <c r="H1582" s="228">
        <v>4770</v>
      </c>
      <c r="I1582" s="228">
        <v>5210</v>
      </c>
    </row>
    <row r="1583" spans="2:9">
      <c r="B1583" s="227">
        <v>94130</v>
      </c>
      <c r="C1583" s="227" t="s">
        <v>352</v>
      </c>
      <c r="D1583" s="227" t="s">
        <v>353</v>
      </c>
      <c r="E1583" s="228">
        <v>2280</v>
      </c>
      <c r="F1583" s="228">
        <v>2790</v>
      </c>
      <c r="G1583" s="228">
        <v>3330</v>
      </c>
      <c r="H1583" s="228">
        <v>4150</v>
      </c>
      <c r="I1583" s="228">
        <v>4410</v>
      </c>
    </row>
    <row r="1584" spans="2:9">
      <c r="B1584" s="227">
        <v>94131</v>
      </c>
      <c r="C1584" s="227" t="s">
        <v>352</v>
      </c>
      <c r="D1584" s="227" t="s">
        <v>353</v>
      </c>
      <c r="E1584" s="228">
        <v>2370</v>
      </c>
      <c r="F1584" s="228">
        <v>2900</v>
      </c>
      <c r="G1584" s="228">
        <v>3460</v>
      </c>
      <c r="H1584" s="228">
        <v>4320</v>
      </c>
      <c r="I1584" s="228">
        <v>4590</v>
      </c>
    </row>
    <row r="1585" spans="2:9">
      <c r="B1585" s="227">
        <v>94132</v>
      </c>
      <c r="C1585" s="227" t="s">
        <v>352</v>
      </c>
      <c r="D1585" s="227" t="s">
        <v>353</v>
      </c>
      <c r="E1585" s="228">
        <v>2070</v>
      </c>
      <c r="F1585" s="228">
        <v>2540</v>
      </c>
      <c r="G1585" s="228">
        <v>3030</v>
      </c>
      <c r="H1585" s="228">
        <v>3710</v>
      </c>
      <c r="I1585" s="228">
        <v>4030</v>
      </c>
    </row>
    <row r="1586" spans="2:9">
      <c r="B1586" s="227">
        <v>94133</v>
      </c>
      <c r="C1586" s="227" t="s">
        <v>352</v>
      </c>
      <c r="D1586" s="227" t="s">
        <v>353</v>
      </c>
      <c r="E1586" s="228">
        <v>2070</v>
      </c>
      <c r="F1586" s="228">
        <v>2540</v>
      </c>
      <c r="G1586" s="228">
        <v>3030</v>
      </c>
      <c r="H1586" s="228">
        <v>3710</v>
      </c>
      <c r="I1586" s="228">
        <v>4030</v>
      </c>
    </row>
    <row r="1587" spans="2:9">
      <c r="B1587" s="227">
        <v>94134</v>
      </c>
      <c r="C1587" s="227" t="s">
        <v>352</v>
      </c>
      <c r="D1587" s="227" t="s">
        <v>353</v>
      </c>
      <c r="E1587" s="228">
        <v>2070</v>
      </c>
      <c r="F1587" s="228">
        <v>2540</v>
      </c>
      <c r="G1587" s="228">
        <v>3030</v>
      </c>
      <c r="H1587" s="228">
        <v>3710</v>
      </c>
      <c r="I1587" s="228">
        <v>4030</v>
      </c>
    </row>
    <row r="1588" spans="2:9">
      <c r="B1588" s="227">
        <v>94140</v>
      </c>
      <c r="C1588" s="227" t="s">
        <v>352</v>
      </c>
      <c r="D1588" s="227" t="s">
        <v>353</v>
      </c>
      <c r="E1588" s="228">
        <v>2170</v>
      </c>
      <c r="F1588" s="228">
        <v>2660</v>
      </c>
      <c r="G1588" s="228">
        <v>3170</v>
      </c>
      <c r="H1588" s="228">
        <v>3950</v>
      </c>
      <c r="I1588" s="228">
        <v>4200</v>
      </c>
    </row>
    <row r="1589" spans="2:9">
      <c r="B1589" s="227">
        <v>94141</v>
      </c>
      <c r="C1589" s="227" t="s">
        <v>352</v>
      </c>
      <c r="D1589" s="227" t="s">
        <v>353</v>
      </c>
      <c r="E1589" s="228">
        <v>2170</v>
      </c>
      <c r="F1589" s="228">
        <v>2660</v>
      </c>
      <c r="G1589" s="228">
        <v>3170</v>
      </c>
      <c r="H1589" s="228">
        <v>3950</v>
      </c>
      <c r="I1589" s="228">
        <v>4200</v>
      </c>
    </row>
    <row r="1590" spans="2:9">
      <c r="B1590" s="227">
        <v>94146</v>
      </c>
      <c r="C1590" s="227" t="s">
        <v>352</v>
      </c>
      <c r="D1590" s="227" t="s">
        <v>353</v>
      </c>
      <c r="E1590" s="228">
        <v>2170</v>
      </c>
      <c r="F1590" s="228">
        <v>2660</v>
      </c>
      <c r="G1590" s="228">
        <v>3170</v>
      </c>
      <c r="H1590" s="228">
        <v>3950</v>
      </c>
      <c r="I1590" s="228">
        <v>4200</v>
      </c>
    </row>
    <row r="1591" spans="2:9">
      <c r="B1591" s="227">
        <v>94147</v>
      </c>
      <c r="C1591" s="227" t="s">
        <v>352</v>
      </c>
      <c r="D1591" s="227" t="s">
        <v>353</v>
      </c>
      <c r="E1591" s="228">
        <v>2170</v>
      </c>
      <c r="F1591" s="228">
        <v>2660</v>
      </c>
      <c r="G1591" s="228">
        <v>3170</v>
      </c>
      <c r="H1591" s="228">
        <v>3950</v>
      </c>
      <c r="I1591" s="228">
        <v>4200</v>
      </c>
    </row>
    <row r="1592" spans="2:9">
      <c r="B1592" s="227">
        <v>94158</v>
      </c>
      <c r="C1592" s="227" t="s">
        <v>352</v>
      </c>
      <c r="D1592" s="227" t="s">
        <v>353</v>
      </c>
      <c r="E1592" s="228">
        <v>2890</v>
      </c>
      <c r="F1592" s="228">
        <v>3560</v>
      </c>
      <c r="G1592" s="228">
        <v>4240</v>
      </c>
      <c r="H1592" s="228">
        <v>5250</v>
      </c>
      <c r="I1592" s="228">
        <v>5650</v>
      </c>
    </row>
    <row r="1593" spans="2:9">
      <c r="B1593" s="227">
        <v>94159</v>
      </c>
      <c r="C1593" s="227" t="s">
        <v>352</v>
      </c>
      <c r="D1593" s="227" t="s">
        <v>353</v>
      </c>
      <c r="E1593" s="228">
        <v>2170</v>
      </c>
      <c r="F1593" s="228">
        <v>2660</v>
      </c>
      <c r="G1593" s="228">
        <v>3170</v>
      </c>
      <c r="H1593" s="228">
        <v>3950</v>
      </c>
      <c r="I1593" s="228">
        <v>4200</v>
      </c>
    </row>
    <row r="1594" spans="2:9">
      <c r="B1594" s="227">
        <v>94164</v>
      </c>
      <c r="C1594" s="227" t="s">
        <v>352</v>
      </c>
      <c r="D1594" s="227" t="s">
        <v>353</v>
      </c>
      <c r="E1594" s="228">
        <v>2170</v>
      </c>
      <c r="F1594" s="228">
        <v>2660</v>
      </c>
      <c r="G1594" s="228">
        <v>3170</v>
      </c>
      <c r="H1594" s="228">
        <v>3950</v>
      </c>
      <c r="I1594" s="228">
        <v>4200</v>
      </c>
    </row>
    <row r="1595" spans="2:9">
      <c r="B1595" s="227">
        <v>94188</v>
      </c>
      <c r="C1595" s="227" t="s">
        <v>352</v>
      </c>
      <c r="D1595" s="227" t="s">
        <v>353</v>
      </c>
      <c r="E1595" s="228">
        <v>2170</v>
      </c>
      <c r="F1595" s="228">
        <v>2660</v>
      </c>
      <c r="G1595" s="228">
        <v>3170</v>
      </c>
      <c r="H1595" s="228">
        <v>3950</v>
      </c>
      <c r="I1595" s="228">
        <v>4200</v>
      </c>
    </row>
    <row r="1596" spans="2:9">
      <c r="B1596" s="227">
        <v>94301</v>
      </c>
      <c r="C1596" s="227" t="s">
        <v>354</v>
      </c>
      <c r="D1596" s="227" t="s">
        <v>355</v>
      </c>
      <c r="E1596" s="228">
        <v>2940</v>
      </c>
      <c r="F1596" s="228">
        <v>3350</v>
      </c>
      <c r="G1596" s="228">
        <v>3880</v>
      </c>
      <c r="H1596" s="228">
        <v>5040</v>
      </c>
      <c r="I1596" s="228">
        <v>5490</v>
      </c>
    </row>
    <row r="1597" spans="2:9">
      <c r="B1597" s="227">
        <v>94302</v>
      </c>
      <c r="C1597" s="227" t="s">
        <v>354</v>
      </c>
      <c r="D1597" s="227" t="s">
        <v>355</v>
      </c>
      <c r="E1597" s="228">
        <v>2610</v>
      </c>
      <c r="F1597" s="228">
        <v>2980</v>
      </c>
      <c r="G1597" s="228">
        <v>3450</v>
      </c>
      <c r="H1597" s="228">
        <v>4480</v>
      </c>
      <c r="I1597" s="228">
        <v>4880</v>
      </c>
    </row>
    <row r="1598" spans="2:9">
      <c r="B1598" s="227">
        <v>94303</v>
      </c>
      <c r="C1598" s="227" t="s">
        <v>352</v>
      </c>
      <c r="D1598" s="227" t="s">
        <v>353</v>
      </c>
      <c r="E1598" s="228">
        <v>2150</v>
      </c>
      <c r="F1598" s="228">
        <v>2550</v>
      </c>
      <c r="G1598" s="228">
        <v>3030</v>
      </c>
      <c r="H1598" s="228">
        <v>3810</v>
      </c>
      <c r="I1598" s="228">
        <v>4090</v>
      </c>
    </row>
    <row r="1599" spans="2:9">
      <c r="B1599" s="227">
        <v>94303</v>
      </c>
      <c r="C1599" s="227" t="s">
        <v>354</v>
      </c>
      <c r="D1599" s="227" t="s">
        <v>355</v>
      </c>
      <c r="E1599" s="228">
        <v>2150</v>
      </c>
      <c r="F1599" s="228">
        <v>2550</v>
      </c>
      <c r="G1599" s="228">
        <v>3030</v>
      </c>
      <c r="H1599" s="228">
        <v>3810</v>
      </c>
      <c r="I1599" s="228">
        <v>4090</v>
      </c>
    </row>
    <row r="1600" spans="2:9">
      <c r="B1600" s="227">
        <v>94304</v>
      </c>
      <c r="C1600" s="227" t="s">
        <v>354</v>
      </c>
      <c r="D1600" s="227" t="s">
        <v>355</v>
      </c>
      <c r="E1600" s="228">
        <v>3340</v>
      </c>
      <c r="F1600" s="228">
        <v>3810</v>
      </c>
      <c r="G1600" s="228">
        <v>4410</v>
      </c>
      <c r="H1600" s="228">
        <v>5730</v>
      </c>
      <c r="I1600" s="228">
        <v>6240</v>
      </c>
    </row>
    <row r="1601" spans="2:9">
      <c r="B1601" s="227">
        <v>94305</v>
      </c>
      <c r="C1601" s="227" t="s">
        <v>354</v>
      </c>
      <c r="D1601" s="227" t="s">
        <v>355</v>
      </c>
      <c r="E1601" s="228">
        <v>2150</v>
      </c>
      <c r="F1601" s="228">
        <v>2430</v>
      </c>
      <c r="G1601" s="228">
        <v>2820</v>
      </c>
      <c r="H1601" s="228">
        <v>3610</v>
      </c>
      <c r="I1601" s="228">
        <v>3990</v>
      </c>
    </row>
    <row r="1602" spans="2:9">
      <c r="B1602" s="227">
        <v>94306</v>
      </c>
      <c r="C1602" s="227" t="s">
        <v>354</v>
      </c>
      <c r="D1602" s="227" t="s">
        <v>355</v>
      </c>
      <c r="E1602" s="228">
        <v>2860</v>
      </c>
      <c r="F1602" s="228">
        <v>3260</v>
      </c>
      <c r="G1602" s="228">
        <v>3780</v>
      </c>
      <c r="H1602" s="228">
        <v>4910</v>
      </c>
      <c r="I1602" s="228">
        <v>5350</v>
      </c>
    </row>
    <row r="1603" spans="2:9">
      <c r="B1603" s="227">
        <v>94309</v>
      </c>
      <c r="C1603" s="227" t="s">
        <v>354</v>
      </c>
      <c r="D1603" s="227" t="s">
        <v>355</v>
      </c>
      <c r="E1603" s="228">
        <v>2610</v>
      </c>
      <c r="F1603" s="228">
        <v>2980</v>
      </c>
      <c r="G1603" s="228">
        <v>3450</v>
      </c>
      <c r="H1603" s="228">
        <v>4480</v>
      </c>
      <c r="I1603" s="228">
        <v>4880</v>
      </c>
    </row>
    <row r="1604" spans="2:9">
      <c r="B1604" s="227">
        <v>94401</v>
      </c>
      <c r="C1604" s="227" t="s">
        <v>352</v>
      </c>
      <c r="D1604" s="227" t="s">
        <v>353</v>
      </c>
      <c r="E1604" s="228">
        <v>2100</v>
      </c>
      <c r="F1604" s="228">
        <v>2560</v>
      </c>
      <c r="G1604" s="228">
        <v>3060</v>
      </c>
      <c r="H1604" s="228">
        <v>3820</v>
      </c>
      <c r="I1604" s="228">
        <v>4060</v>
      </c>
    </row>
    <row r="1605" spans="2:9">
      <c r="B1605" s="227">
        <v>94402</v>
      </c>
      <c r="C1605" s="227" t="s">
        <v>352</v>
      </c>
      <c r="D1605" s="227" t="s">
        <v>353</v>
      </c>
      <c r="E1605" s="228">
        <v>2780</v>
      </c>
      <c r="F1605" s="228">
        <v>3400</v>
      </c>
      <c r="G1605" s="228">
        <v>4060</v>
      </c>
      <c r="H1605" s="228">
        <v>5060</v>
      </c>
      <c r="I1605" s="228">
        <v>5380</v>
      </c>
    </row>
    <row r="1606" spans="2:9">
      <c r="B1606" s="227">
        <v>94403</v>
      </c>
      <c r="C1606" s="227" t="s">
        <v>352</v>
      </c>
      <c r="D1606" s="227" t="s">
        <v>353</v>
      </c>
      <c r="E1606" s="228">
        <v>2730</v>
      </c>
      <c r="F1606" s="228">
        <v>3340</v>
      </c>
      <c r="G1606" s="228">
        <v>3980</v>
      </c>
      <c r="H1606" s="228">
        <v>4960</v>
      </c>
      <c r="I1606" s="228">
        <v>5280</v>
      </c>
    </row>
    <row r="1607" spans="2:9">
      <c r="B1607" s="227">
        <v>94404</v>
      </c>
      <c r="C1607" s="227" t="s">
        <v>352</v>
      </c>
      <c r="D1607" s="227" t="s">
        <v>353</v>
      </c>
      <c r="E1607" s="228">
        <v>3130</v>
      </c>
      <c r="F1607" s="228">
        <v>3820</v>
      </c>
      <c r="G1607" s="228">
        <v>4560</v>
      </c>
      <c r="H1607" s="228">
        <v>5690</v>
      </c>
      <c r="I1607" s="228">
        <v>6050</v>
      </c>
    </row>
    <row r="1608" spans="2:9">
      <c r="B1608" s="227">
        <v>94501</v>
      </c>
      <c r="C1608" s="227" t="s">
        <v>358</v>
      </c>
      <c r="D1608" s="227" t="s">
        <v>359</v>
      </c>
      <c r="E1608" s="228">
        <v>1960</v>
      </c>
      <c r="F1608" s="228">
        <v>2230</v>
      </c>
      <c r="G1608" s="228">
        <v>2720</v>
      </c>
      <c r="H1608" s="228">
        <v>3480</v>
      </c>
      <c r="I1608" s="228">
        <v>4130</v>
      </c>
    </row>
    <row r="1609" spans="2:9">
      <c r="B1609" s="227">
        <v>94502</v>
      </c>
      <c r="C1609" s="227" t="s">
        <v>358</v>
      </c>
      <c r="D1609" s="227" t="s">
        <v>359</v>
      </c>
      <c r="E1609" s="228">
        <v>2720</v>
      </c>
      <c r="F1609" s="228">
        <v>3090</v>
      </c>
      <c r="G1609" s="228">
        <v>3760</v>
      </c>
      <c r="H1609" s="228">
        <v>4810</v>
      </c>
      <c r="I1609" s="228">
        <v>5720</v>
      </c>
    </row>
    <row r="1610" spans="2:9">
      <c r="B1610" s="227">
        <v>94503</v>
      </c>
      <c r="C1610" s="227" t="s">
        <v>360</v>
      </c>
      <c r="D1610" s="227" t="s">
        <v>361</v>
      </c>
      <c r="E1610" s="228">
        <v>2110</v>
      </c>
      <c r="F1610" s="228">
        <v>2350</v>
      </c>
      <c r="G1610" s="228">
        <v>3080</v>
      </c>
      <c r="H1610" s="228">
        <v>4010</v>
      </c>
      <c r="I1610" s="228">
        <v>4570</v>
      </c>
    </row>
    <row r="1611" spans="2:9">
      <c r="B1611" s="227">
        <v>94503</v>
      </c>
      <c r="C1611" s="227" t="s">
        <v>362</v>
      </c>
      <c r="D1611" s="227" t="s">
        <v>363</v>
      </c>
      <c r="E1611" s="228">
        <v>2110</v>
      </c>
      <c r="F1611" s="228">
        <v>2350</v>
      </c>
      <c r="G1611" s="228">
        <v>3080</v>
      </c>
      <c r="H1611" s="228">
        <v>4010</v>
      </c>
      <c r="I1611" s="228">
        <v>4570</v>
      </c>
    </row>
    <row r="1612" spans="2:9">
      <c r="B1612" s="227">
        <v>94505</v>
      </c>
      <c r="C1612" s="227" t="s">
        <v>358</v>
      </c>
      <c r="D1612" s="227" t="s">
        <v>359</v>
      </c>
      <c r="E1612" s="228">
        <v>2510</v>
      </c>
      <c r="F1612" s="228">
        <v>2860</v>
      </c>
      <c r="G1612" s="228">
        <v>3480</v>
      </c>
      <c r="H1612" s="228">
        <v>4450</v>
      </c>
      <c r="I1612" s="228">
        <v>5290</v>
      </c>
    </row>
    <row r="1613" spans="2:9">
      <c r="B1613" s="227">
        <v>94506</v>
      </c>
      <c r="C1613" s="227" t="s">
        <v>358</v>
      </c>
      <c r="D1613" s="227" t="s">
        <v>359</v>
      </c>
      <c r="E1613" s="228">
        <v>2500</v>
      </c>
      <c r="F1613" s="228">
        <v>2840</v>
      </c>
      <c r="G1613" s="228">
        <v>3460</v>
      </c>
      <c r="H1613" s="228">
        <v>4430</v>
      </c>
      <c r="I1613" s="228">
        <v>5260</v>
      </c>
    </row>
    <row r="1614" spans="2:9">
      <c r="B1614" s="227">
        <v>94507</v>
      </c>
      <c r="C1614" s="227" t="s">
        <v>358</v>
      </c>
      <c r="D1614" s="227" t="s">
        <v>359</v>
      </c>
      <c r="E1614" s="228">
        <v>2430</v>
      </c>
      <c r="F1614" s="228">
        <v>2760</v>
      </c>
      <c r="G1614" s="228">
        <v>3370</v>
      </c>
      <c r="H1614" s="228">
        <v>4300</v>
      </c>
      <c r="I1614" s="228">
        <v>5120</v>
      </c>
    </row>
    <row r="1615" spans="2:9">
      <c r="B1615" s="227">
        <v>94508</v>
      </c>
      <c r="C1615" s="227" t="s">
        <v>360</v>
      </c>
      <c r="D1615" s="227" t="s">
        <v>361</v>
      </c>
      <c r="E1615" s="228">
        <v>1640</v>
      </c>
      <c r="F1615" s="228">
        <v>1840</v>
      </c>
      <c r="G1615" s="228">
        <v>2420</v>
      </c>
      <c r="H1615" s="228">
        <v>3280</v>
      </c>
      <c r="I1615" s="228">
        <v>3530</v>
      </c>
    </row>
    <row r="1616" spans="2:9">
      <c r="B1616" s="227">
        <v>94509</v>
      </c>
      <c r="C1616" s="227" t="s">
        <v>358</v>
      </c>
      <c r="D1616" s="227" t="s">
        <v>359</v>
      </c>
      <c r="E1616" s="228">
        <v>1650</v>
      </c>
      <c r="F1616" s="228">
        <v>1920</v>
      </c>
      <c r="G1616" s="228">
        <v>2340</v>
      </c>
      <c r="H1616" s="228">
        <v>3010</v>
      </c>
      <c r="I1616" s="228">
        <v>3560</v>
      </c>
    </row>
    <row r="1617" spans="2:9">
      <c r="B1617" s="227">
        <v>94510</v>
      </c>
      <c r="C1617" s="227" t="s">
        <v>362</v>
      </c>
      <c r="D1617" s="227" t="s">
        <v>363</v>
      </c>
      <c r="E1617" s="228">
        <v>2000</v>
      </c>
      <c r="F1617" s="228">
        <v>2200</v>
      </c>
      <c r="G1617" s="228">
        <v>2810</v>
      </c>
      <c r="H1617" s="228">
        <v>3750</v>
      </c>
      <c r="I1617" s="228">
        <v>4250</v>
      </c>
    </row>
    <row r="1618" spans="2:9">
      <c r="B1618" s="227">
        <v>94511</v>
      </c>
      <c r="C1618" s="227" t="s">
        <v>358</v>
      </c>
      <c r="D1618" s="227" t="s">
        <v>359</v>
      </c>
      <c r="E1618" s="228">
        <v>1650</v>
      </c>
      <c r="F1618" s="228">
        <v>1920</v>
      </c>
      <c r="G1618" s="228">
        <v>2340</v>
      </c>
      <c r="H1618" s="228">
        <v>3010</v>
      </c>
      <c r="I1618" s="228">
        <v>3560</v>
      </c>
    </row>
    <row r="1619" spans="2:9">
      <c r="B1619" s="227">
        <v>94512</v>
      </c>
      <c r="C1619" s="227" t="s">
        <v>362</v>
      </c>
      <c r="D1619" s="227" t="s">
        <v>363</v>
      </c>
      <c r="E1619" s="228">
        <v>1720</v>
      </c>
      <c r="F1619" s="228">
        <v>1890</v>
      </c>
      <c r="G1619" s="228">
        <v>2420</v>
      </c>
      <c r="H1619" s="228">
        <v>3230</v>
      </c>
      <c r="I1619" s="228">
        <v>3660</v>
      </c>
    </row>
    <row r="1620" spans="2:9">
      <c r="B1620" s="227">
        <v>94513</v>
      </c>
      <c r="C1620" s="227" t="s">
        <v>358</v>
      </c>
      <c r="D1620" s="227" t="s">
        <v>359</v>
      </c>
      <c r="E1620" s="228">
        <v>2150</v>
      </c>
      <c r="F1620" s="228">
        <v>2450</v>
      </c>
      <c r="G1620" s="228">
        <v>2980</v>
      </c>
      <c r="H1620" s="228">
        <v>3810</v>
      </c>
      <c r="I1620" s="228">
        <v>4530</v>
      </c>
    </row>
    <row r="1621" spans="2:9">
      <c r="B1621" s="227">
        <v>94514</v>
      </c>
      <c r="C1621" s="227" t="s">
        <v>358</v>
      </c>
      <c r="D1621" s="227" t="s">
        <v>359</v>
      </c>
      <c r="E1621" s="228">
        <v>2090</v>
      </c>
      <c r="F1621" s="228">
        <v>2370</v>
      </c>
      <c r="G1621" s="228">
        <v>2890</v>
      </c>
      <c r="H1621" s="228">
        <v>3700</v>
      </c>
      <c r="I1621" s="228">
        <v>4390</v>
      </c>
    </row>
    <row r="1622" spans="2:9">
      <c r="B1622" s="227">
        <v>94515</v>
      </c>
      <c r="C1622" s="227" t="s">
        <v>360</v>
      </c>
      <c r="D1622" s="227" t="s">
        <v>361</v>
      </c>
      <c r="E1622" s="228">
        <v>1640</v>
      </c>
      <c r="F1622" s="228">
        <v>1840</v>
      </c>
      <c r="G1622" s="228">
        <v>2420</v>
      </c>
      <c r="H1622" s="228">
        <v>3280</v>
      </c>
      <c r="I1622" s="228">
        <v>3530</v>
      </c>
    </row>
    <row r="1623" spans="2:9">
      <c r="B1623" s="227">
        <v>94515</v>
      </c>
      <c r="C1623" s="227" t="s">
        <v>364</v>
      </c>
      <c r="D1623" s="227" t="s">
        <v>365</v>
      </c>
      <c r="E1623" s="228">
        <v>1640</v>
      </c>
      <c r="F1623" s="228">
        <v>1840</v>
      </c>
      <c r="G1623" s="228">
        <v>2420</v>
      </c>
      <c r="H1623" s="228">
        <v>3280</v>
      </c>
      <c r="I1623" s="228">
        <v>3530</v>
      </c>
    </row>
    <row r="1624" spans="2:9">
      <c r="B1624" s="227">
        <v>94516</v>
      </c>
      <c r="C1624" s="227" t="s">
        <v>358</v>
      </c>
      <c r="D1624" s="227" t="s">
        <v>359</v>
      </c>
      <c r="E1624" s="228">
        <v>1650</v>
      </c>
      <c r="F1624" s="228">
        <v>1920</v>
      </c>
      <c r="G1624" s="228">
        <v>2340</v>
      </c>
      <c r="H1624" s="228">
        <v>3010</v>
      </c>
      <c r="I1624" s="228">
        <v>3560</v>
      </c>
    </row>
    <row r="1625" spans="2:9">
      <c r="B1625" s="227">
        <v>94517</v>
      </c>
      <c r="C1625" s="227" t="s">
        <v>358</v>
      </c>
      <c r="D1625" s="227" t="s">
        <v>359</v>
      </c>
      <c r="E1625" s="228">
        <v>2900</v>
      </c>
      <c r="F1625" s="228">
        <v>3300</v>
      </c>
      <c r="G1625" s="228">
        <v>4020</v>
      </c>
      <c r="H1625" s="228">
        <v>5140</v>
      </c>
      <c r="I1625" s="228">
        <v>6110</v>
      </c>
    </row>
    <row r="1626" spans="2:9">
      <c r="B1626" s="227">
        <v>94518</v>
      </c>
      <c r="C1626" s="227" t="s">
        <v>358</v>
      </c>
      <c r="D1626" s="227" t="s">
        <v>359</v>
      </c>
      <c r="E1626" s="228">
        <v>1930</v>
      </c>
      <c r="F1626" s="228">
        <v>2190</v>
      </c>
      <c r="G1626" s="228">
        <v>2670</v>
      </c>
      <c r="H1626" s="228">
        <v>3420</v>
      </c>
      <c r="I1626" s="228">
        <v>4060</v>
      </c>
    </row>
    <row r="1627" spans="2:9">
      <c r="B1627" s="227">
        <v>94519</v>
      </c>
      <c r="C1627" s="227" t="s">
        <v>358</v>
      </c>
      <c r="D1627" s="227" t="s">
        <v>359</v>
      </c>
      <c r="E1627" s="228">
        <v>2010</v>
      </c>
      <c r="F1627" s="228">
        <v>2280</v>
      </c>
      <c r="G1627" s="228">
        <v>2780</v>
      </c>
      <c r="H1627" s="228">
        <v>3560</v>
      </c>
      <c r="I1627" s="228">
        <v>4230</v>
      </c>
    </row>
    <row r="1628" spans="2:9">
      <c r="B1628" s="227">
        <v>94520</v>
      </c>
      <c r="C1628" s="227" t="s">
        <v>358</v>
      </c>
      <c r="D1628" s="227" t="s">
        <v>359</v>
      </c>
      <c r="E1628" s="228">
        <v>1670</v>
      </c>
      <c r="F1628" s="228">
        <v>1920</v>
      </c>
      <c r="G1628" s="228">
        <v>2340</v>
      </c>
      <c r="H1628" s="228">
        <v>3010</v>
      </c>
      <c r="I1628" s="228">
        <v>3560</v>
      </c>
    </row>
    <row r="1629" spans="2:9">
      <c r="B1629" s="227">
        <v>94521</v>
      </c>
      <c r="C1629" s="227" t="s">
        <v>358</v>
      </c>
      <c r="D1629" s="227" t="s">
        <v>359</v>
      </c>
      <c r="E1629" s="228">
        <v>1960</v>
      </c>
      <c r="F1629" s="228">
        <v>2220</v>
      </c>
      <c r="G1629" s="228">
        <v>2710</v>
      </c>
      <c r="H1629" s="228">
        <v>3470</v>
      </c>
      <c r="I1629" s="228">
        <v>4120</v>
      </c>
    </row>
    <row r="1630" spans="2:9">
      <c r="B1630" s="227">
        <v>94522</v>
      </c>
      <c r="C1630" s="227" t="s">
        <v>358</v>
      </c>
      <c r="D1630" s="227" t="s">
        <v>359</v>
      </c>
      <c r="E1630" s="228">
        <v>1940</v>
      </c>
      <c r="F1630" s="228">
        <v>2200</v>
      </c>
      <c r="G1630" s="228">
        <v>2680</v>
      </c>
      <c r="H1630" s="228">
        <v>3430</v>
      </c>
      <c r="I1630" s="228">
        <v>4070</v>
      </c>
    </row>
    <row r="1631" spans="2:9">
      <c r="B1631" s="227">
        <v>94523</v>
      </c>
      <c r="C1631" s="227" t="s">
        <v>358</v>
      </c>
      <c r="D1631" s="227" t="s">
        <v>359</v>
      </c>
      <c r="E1631" s="228">
        <v>2110</v>
      </c>
      <c r="F1631" s="228">
        <v>2400</v>
      </c>
      <c r="G1631" s="228">
        <v>2920</v>
      </c>
      <c r="H1631" s="228">
        <v>3740</v>
      </c>
      <c r="I1631" s="228">
        <v>4440</v>
      </c>
    </row>
    <row r="1632" spans="2:9">
      <c r="B1632" s="227">
        <v>94524</v>
      </c>
      <c r="C1632" s="227" t="s">
        <v>358</v>
      </c>
      <c r="D1632" s="227" t="s">
        <v>359</v>
      </c>
      <c r="E1632" s="228">
        <v>1940</v>
      </c>
      <c r="F1632" s="228">
        <v>2200</v>
      </c>
      <c r="G1632" s="228">
        <v>2680</v>
      </c>
      <c r="H1632" s="228">
        <v>3430</v>
      </c>
      <c r="I1632" s="228">
        <v>4070</v>
      </c>
    </row>
    <row r="1633" spans="2:9">
      <c r="B1633" s="227">
        <v>94525</v>
      </c>
      <c r="C1633" s="227" t="s">
        <v>358</v>
      </c>
      <c r="D1633" s="227" t="s">
        <v>359</v>
      </c>
      <c r="E1633" s="228">
        <v>1650</v>
      </c>
      <c r="F1633" s="228">
        <v>1920</v>
      </c>
      <c r="G1633" s="228">
        <v>2340</v>
      </c>
      <c r="H1633" s="228">
        <v>3010</v>
      </c>
      <c r="I1633" s="228">
        <v>3560</v>
      </c>
    </row>
    <row r="1634" spans="2:9">
      <c r="B1634" s="227">
        <v>94526</v>
      </c>
      <c r="C1634" s="227" t="s">
        <v>358</v>
      </c>
      <c r="D1634" s="227" t="s">
        <v>359</v>
      </c>
      <c r="E1634" s="228">
        <v>2540</v>
      </c>
      <c r="F1634" s="228">
        <v>2890</v>
      </c>
      <c r="G1634" s="228">
        <v>3520</v>
      </c>
      <c r="H1634" s="228">
        <v>4500</v>
      </c>
      <c r="I1634" s="228">
        <v>5350</v>
      </c>
    </row>
    <row r="1635" spans="2:9">
      <c r="B1635" s="227">
        <v>94528</v>
      </c>
      <c r="C1635" s="227" t="s">
        <v>358</v>
      </c>
      <c r="D1635" s="227" t="s">
        <v>359</v>
      </c>
      <c r="E1635" s="228">
        <v>2330</v>
      </c>
      <c r="F1635" s="228">
        <v>2710</v>
      </c>
      <c r="G1635" s="228">
        <v>3300</v>
      </c>
      <c r="H1635" s="228">
        <v>4250</v>
      </c>
      <c r="I1635" s="228">
        <v>5030</v>
      </c>
    </row>
    <row r="1636" spans="2:9">
      <c r="B1636" s="227">
        <v>94530</v>
      </c>
      <c r="C1636" s="227" t="s">
        <v>358</v>
      </c>
      <c r="D1636" s="227" t="s">
        <v>359</v>
      </c>
      <c r="E1636" s="228">
        <v>1910</v>
      </c>
      <c r="F1636" s="228">
        <v>2170</v>
      </c>
      <c r="G1636" s="228">
        <v>2640</v>
      </c>
      <c r="H1636" s="228">
        <v>3380</v>
      </c>
      <c r="I1636" s="228">
        <v>4010</v>
      </c>
    </row>
    <row r="1637" spans="2:9">
      <c r="B1637" s="227">
        <v>94531</v>
      </c>
      <c r="C1637" s="227" t="s">
        <v>358</v>
      </c>
      <c r="D1637" s="227" t="s">
        <v>359</v>
      </c>
      <c r="E1637" s="228">
        <v>2490</v>
      </c>
      <c r="F1637" s="228">
        <v>2830</v>
      </c>
      <c r="G1637" s="228">
        <v>3450</v>
      </c>
      <c r="H1637" s="228">
        <v>4420</v>
      </c>
      <c r="I1637" s="228">
        <v>5240</v>
      </c>
    </row>
    <row r="1638" spans="2:9">
      <c r="B1638" s="227">
        <v>94533</v>
      </c>
      <c r="C1638" s="227" t="s">
        <v>362</v>
      </c>
      <c r="D1638" s="227" t="s">
        <v>363</v>
      </c>
      <c r="E1638" s="228">
        <v>1520</v>
      </c>
      <c r="F1638" s="228">
        <v>1680</v>
      </c>
      <c r="G1638" s="228">
        <v>2140</v>
      </c>
      <c r="H1638" s="228">
        <v>2880</v>
      </c>
      <c r="I1638" s="228">
        <v>3280</v>
      </c>
    </row>
    <row r="1639" spans="2:9">
      <c r="B1639" s="227">
        <v>94534</v>
      </c>
      <c r="C1639" s="227" t="s">
        <v>360</v>
      </c>
      <c r="D1639" s="227" t="s">
        <v>361</v>
      </c>
      <c r="E1639" s="228">
        <v>2230</v>
      </c>
      <c r="F1639" s="228">
        <v>2450</v>
      </c>
      <c r="G1639" s="228">
        <v>3130</v>
      </c>
      <c r="H1639" s="228">
        <v>4180</v>
      </c>
      <c r="I1639" s="228">
        <v>4740</v>
      </c>
    </row>
    <row r="1640" spans="2:9">
      <c r="B1640" s="227">
        <v>94534</v>
      </c>
      <c r="C1640" s="227" t="s">
        <v>362</v>
      </c>
      <c r="D1640" s="227" t="s">
        <v>363</v>
      </c>
      <c r="E1640" s="228">
        <v>2230</v>
      </c>
      <c r="F1640" s="228">
        <v>2450</v>
      </c>
      <c r="G1640" s="228">
        <v>3130</v>
      </c>
      <c r="H1640" s="228">
        <v>4180</v>
      </c>
      <c r="I1640" s="228">
        <v>4740</v>
      </c>
    </row>
    <row r="1641" spans="2:9">
      <c r="B1641" s="227">
        <v>94535</v>
      </c>
      <c r="C1641" s="227" t="s">
        <v>362</v>
      </c>
      <c r="D1641" s="227" t="s">
        <v>363</v>
      </c>
      <c r="E1641" s="228">
        <v>2430</v>
      </c>
      <c r="F1641" s="228">
        <v>2670</v>
      </c>
      <c r="G1641" s="228">
        <v>3410</v>
      </c>
      <c r="H1641" s="228">
        <v>4560</v>
      </c>
      <c r="I1641" s="228">
        <v>5160</v>
      </c>
    </row>
    <row r="1642" spans="2:9">
      <c r="B1642" s="227">
        <v>94536</v>
      </c>
      <c r="C1642" s="227" t="s">
        <v>358</v>
      </c>
      <c r="D1642" s="227" t="s">
        <v>359</v>
      </c>
      <c r="E1642" s="228">
        <v>2310</v>
      </c>
      <c r="F1642" s="228">
        <v>2630</v>
      </c>
      <c r="G1642" s="228">
        <v>3200</v>
      </c>
      <c r="H1642" s="228">
        <v>4100</v>
      </c>
      <c r="I1642" s="228">
        <v>4860</v>
      </c>
    </row>
    <row r="1643" spans="2:9">
      <c r="B1643" s="227">
        <v>94537</v>
      </c>
      <c r="C1643" s="227" t="s">
        <v>358</v>
      </c>
      <c r="D1643" s="227" t="s">
        <v>359</v>
      </c>
      <c r="E1643" s="228">
        <v>1940</v>
      </c>
      <c r="F1643" s="228">
        <v>2200</v>
      </c>
      <c r="G1643" s="228">
        <v>2680</v>
      </c>
      <c r="H1643" s="228">
        <v>3430</v>
      </c>
      <c r="I1643" s="228">
        <v>4070</v>
      </c>
    </row>
    <row r="1644" spans="2:9">
      <c r="B1644" s="227">
        <v>94538</v>
      </c>
      <c r="C1644" s="227" t="s">
        <v>358</v>
      </c>
      <c r="D1644" s="227" t="s">
        <v>359</v>
      </c>
      <c r="E1644" s="228">
        <v>2350</v>
      </c>
      <c r="F1644" s="228">
        <v>2680</v>
      </c>
      <c r="G1644" s="228">
        <v>3260</v>
      </c>
      <c r="H1644" s="228">
        <v>4170</v>
      </c>
      <c r="I1644" s="228">
        <v>4960</v>
      </c>
    </row>
    <row r="1645" spans="2:9">
      <c r="B1645" s="227">
        <v>94539</v>
      </c>
      <c r="C1645" s="227" t="s">
        <v>358</v>
      </c>
      <c r="D1645" s="227" t="s">
        <v>359</v>
      </c>
      <c r="E1645" s="228">
        <v>2700</v>
      </c>
      <c r="F1645" s="228">
        <v>3070</v>
      </c>
      <c r="G1645" s="228">
        <v>3740</v>
      </c>
      <c r="H1645" s="228">
        <v>4790</v>
      </c>
      <c r="I1645" s="228">
        <v>5690</v>
      </c>
    </row>
    <row r="1646" spans="2:9">
      <c r="B1646" s="227">
        <v>94540</v>
      </c>
      <c r="C1646" s="227" t="s">
        <v>358</v>
      </c>
      <c r="D1646" s="227" t="s">
        <v>359</v>
      </c>
      <c r="E1646" s="228">
        <v>1940</v>
      </c>
      <c r="F1646" s="228">
        <v>2200</v>
      </c>
      <c r="G1646" s="228">
        <v>2680</v>
      </c>
      <c r="H1646" s="228">
        <v>3430</v>
      </c>
      <c r="I1646" s="228">
        <v>4070</v>
      </c>
    </row>
    <row r="1647" spans="2:9">
      <c r="B1647" s="227">
        <v>94541</v>
      </c>
      <c r="C1647" s="227" t="s">
        <v>358</v>
      </c>
      <c r="D1647" s="227" t="s">
        <v>359</v>
      </c>
      <c r="E1647" s="228">
        <v>1790</v>
      </c>
      <c r="F1647" s="228">
        <v>2040</v>
      </c>
      <c r="G1647" s="228">
        <v>2480</v>
      </c>
      <c r="H1647" s="228">
        <v>3170</v>
      </c>
      <c r="I1647" s="228">
        <v>3770</v>
      </c>
    </row>
    <row r="1648" spans="2:9">
      <c r="B1648" s="227">
        <v>94542</v>
      </c>
      <c r="C1648" s="227" t="s">
        <v>358</v>
      </c>
      <c r="D1648" s="227" t="s">
        <v>359</v>
      </c>
      <c r="E1648" s="228">
        <v>2120</v>
      </c>
      <c r="F1648" s="228">
        <v>2400</v>
      </c>
      <c r="G1648" s="228">
        <v>2930</v>
      </c>
      <c r="H1648" s="228">
        <v>3750</v>
      </c>
      <c r="I1648" s="228">
        <v>4450</v>
      </c>
    </row>
    <row r="1649" spans="2:9">
      <c r="B1649" s="227">
        <v>94543</v>
      </c>
      <c r="C1649" s="227" t="s">
        <v>358</v>
      </c>
      <c r="D1649" s="227" t="s">
        <v>359</v>
      </c>
      <c r="E1649" s="228">
        <v>1940</v>
      </c>
      <c r="F1649" s="228">
        <v>2200</v>
      </c>
      <c r="G1649" s="228">
        <v>2680</v>
      </c>
      <c r="H1649" s="228">
        <v>3430</v>
      </c>
      <c r="I1649" s="228">
        <v>4070</v>
      </c>
    </row>
    <row r="1650" spans="2:9">
      <c r="B1650" s="227">
        <v>94544</v>
      </c>
      <c r="C1650" s="227" t="s">
        <v>358</v>
      </c>
      <c r="D1650" s="227" t="s">
        <v>359</v>
      </c>
      <c r="E1650" s="228">
        <v>1790</v>
      </c>
      <c r="F1650" s="228">
        <v>2040</v>
      </c>
      <c r="G1650" s="228">
        <v>2480</v>
      </c>
      <c r="H1650" s="228">
        <v>3170</v>
      </c>
      <c r="I1650" s="228">
        <v>3770</v>
      </c>
    </row>
    <row r="1651" spans="2:9">
      <c r="B1651" s="227">
        <v>94545</v>
      </c>
      <c r="C1651" s="227" t="s">
        <v>358</v>
      </c>
      <c r="D1651" s="227" t="s">
        <v>359</v>
      </c>
      <c r="E1651" s="228">
        <v>2040</v>
      </c>
      <c r="F1651" s="228">
        <v>2310</v>
      </c>
      <c r="G1651" s="228">
        <v>2820</v>
      </c>
      <c r="H1651" s="228">
        <v>3610</v>
      </c>
      <c r="I1651" s="228">
        <v>4290</v>
      </c>
    </row>
    <row r="1652" spans="2:9">
      <c r="B1652" s="227">
        <v>94546</v>
      </c>
      <c r="C1652" s="227" t="s">
        <v>358</v>
      </c>
      <c r="D1652" s="227" t="s">
        <v>359</v>
      </c>
      <c r="E1652" s="228">
        <v>1850</v>
      </c>
      <c r="F1652" s="228">
        <v>2100</v>
      </c>
      <c r="G1652" s="228">
        <v>2560</v>
      </c>
      <c r="H1652" s="228">
        <v>3280</v>
      </c>
      <c r="I1652" s="228">
        <v>3890</v>
      </c>
    </row>
    <row r="1653" spans="2:9">
      <c r="B1653" s="227">
        <v>94547</v>
      </c>
      <c r="C1653" s="227" t="s">
        <v>358</v>
      </c>
      <c r="D1653" s="227" t="s">
        <v>359</v>
      </c>
      <c r="E1653" s="228">
        <v>2490</v>
      </c>
      <c r="F1653" s="228">
        <v>2830</v>
      </c>
      <c r="G1653" s="228">
        <v>3450</v>
      </c>
      <c r="H1653" s="228">
        <v>4420</v>
      </c>
      <c r="I1653" s="228">
        <v>5240</v>
      </c>
    </row>
    <row r="1654" spans="2:9">
      <c r="B1654" s="227">
        <v>94548</v>
      </c>
      <c r="C1654" s="227" t="s">
        <v>358</v>
      </c>
      <c r="D1654" s="227" t="s">
        <v>359</v>
      </c>
      <c r="E1654" s="228">
        <v>1970</v>
      </c>
      <c r="F1654" s="228">
        <v>2240</v>
      </c>
      <c r="G1654" s="228">
        <v>2730</v>
      </c>
      <c r="H1654" s="228">
        <v>3500</v>
      </c>
      <c r="I1654" s="228">
        <v>4150</v>
      </c>
    </row>
    <row r="1655" spans="2:9">
      <c r="B1655" s="227">
        <v>94549</v>
      </c>
      <c r="C1655" s="227" t="s">
        <v>358</v>
      </c>
      <c r="D1655" s="227" t="s">
        <v>359</v>
      </c>
      <c r="E1655" s="228">
        <v>2530</v>
      </c>
      <c r="F1655" s="228">
        <v>2880</v>
      </c>
      <c r="G1655" s="228">
        <v>3510</v>
      </c>
      <c r="H1655" s="228">
        <v>4490</v>
      </c>
      <c r="I1655" s="228">
        <v>5340</v>
      </c>
    </row>
    <row r="1656" spans="2:9">
      <c r="B1656" s="227">
        <v>94550</v>
      </c>
      <c r="C1656" s="227" t="s">
        <v>366</v>
      </c>
      <c r="D1656" s="227" t="s">
        <v>367</v>
      </c>
      <c r="E1656" s="228">
        <v>2150</v>
      </c>
      <c r="F1656" s="228">
        <v>2430</v>
      </c>
      <c r="G1656" s="228">
        <v>2820</v>
      </c>
      <c r="H1656" s="228">
        <v>3610</v>
      </c>
      <c r="I1656" s="228">
        <v>4260</v>
      </c>
    </row>
    <row r="1657" spans="2:9">
      <c r="B1657" s="227">
        <v>94550</v>
      </c>
      <c r="C1657" s="227" t="s">
        <v>358</v>
      </c>
      <c r="D1657" s="227" t="s">
        <v>359</v>
      </c>
      <c r="E1657" s="228">
        <v>2150</v>
      </c>
      <c r="F1657" s="228">
        <v>2430</v>
      </c>
      <c r="G1657" s="228">
        <v>2820</v>
      </c>
      <c r="H1657" s="228">
        <v>3610</v>
      </c>
      <c r="I1657" s="228">
        <v>4260</v>
      </c>
    </row>
    <row r="1658" spans="2:9">
      <c r="B1658" s="227">
        <v>94550</v>
      </c>
      <c r="C1658" s="227" t="s">
        <v>354</v>
      </c>
      <c r="D1658" s="227" t="s">
        <v>355</v>
      </c>
      <c r="E1658" s="228">
        <v>2150</v>
      </c>
      <c r="F1658" s="228">
        <v>2430</v>
      </c>
      <c r="G1658" s="228">
        <v>2820</v>
      </c>
      <c r="H1658" s="228">
        <v>3610</v>
      </c>
      <c r="I1658" s="228">
        <v>4260</v>
      </c>
    </row>
    <row r="1659" spans="2:9">
      <c r="B1659" s="227">
        <v>94551</v>
      </c>
      <c r="C1659" s="227" t="s">
        <v>358</v>
      </c>
      <c r="D1659" s="227" t="s">
        <v>359</v>
      </c>
      <c r="E1659" s="228">
        <v>2130</v>
      </c>
      <c r="F1659" s="228">
        <v>2420</v>
      </c>
      <c r="G1659" s="228">
        <v>2950</v>
      </c>
      <c r="H1659" s="228">
        <v>3780</v>
      </c>
      <c r="I1659" s="228">
        <v>4480</v>
      </c>
    </row>
    <row r="1660" spans="2:9">
      <c r="B1660" s="227">
        <v>94552</v>
      </c>
      <c r="C1660" s="227" t="s">
        <v>358</v>
      </c>
      <c r="D1660" s="227" t="s">
        <v>359</v>
      </c>
      <c r="E1660" s="228">
        <v>2470</v>
      </c>
      <c r="F1660" s="228">
        <v>2880</v>
      </c>
      <c r="G1660" s="228">
        <v>3510</v>
      </c>
      <c r="H1660" s="228">
        <v>4520</v>
      </c>
      <c r="I1660" s="228">
        <v>5350</v>
      </c>
    </row>
    <row r="1661" spans="2:9">
      <c r="B1661" s="227">
        <v>94553</v>
      </c>
      <c r="C1661" s="227" t="s">
        <v>358</v>
      </c>
      <c r="D1661" s="227" t="s">
        <v>359</v>
      </c>
      <c r="E1661" s="228">
        <v>1750</v>
      </c>
      <c r="F1661" s="228">
        <v>1990</v>
      </c>
      <c r="G1661" s="228">
        <v>2430</v>
      </c>
      <c r="H1661" s="228">
        <v>3110</v>
      </c>
      <c r="I1661" s="228">
        <v>3690</v>
      </c>
    </row>
    <row r="1662" spans="2:9">
      <c r="B1662" s="227">
        <v>94555</v>
      </c>
      <c r="C1662" s="227" t="s">
        <v>358</v>
      </c>
      <c r="D1662" s="227" t="s">
        <v>359</v>
      </c>
      <c r="E1662" s="228">
        <v>2340</v>
      </c>
      <c r="F1662" s="228">
        <v>2660</v>
      </c>
      <c r="G1662" s="228">
        <v>3240</v>
      </c>
      <c r="H1662" s="228">
        <v>4150</v>
      </c>
      <c r="I1662" s="228">
        <v>4930</v>
      </c>
    </row>
    <row r="1663" spans="2:9">
      <c r="B1663" s="227">
        <v>94556</v>
      </c>
      <c r="C1663" s="227" t="s">
        <v>358</v>
      </c>
      <c r="D1663" s="227" t="s">
        <v>359</v>
      </c>
      <c r="E1663" s="228">
        <v>2270</v>
      </c>
      <c r="F1663" s="228">
        <v>2590</v>
      </c>
      <c r="G1663" s="228">
        <v>3150</v>
      </c>
      <c r="H1663" s="228">
        <v>4030</v>
      </c>
      <c r="I1663" s="228">
        <v>4790</v>
      </c>
    </row>
    <row r="1664" spans="2:9">
      <c r="B1664" s="227">
        <v>94557</v>
      </c>
      <c r="C1664" s="227" t="s">
        <v>358</v>
      </c>
      <c r="D1664" s="227" t="s">
        <v>359</v>
      </c>
      <c r="E1664" s="228">
        <v>1940</v>
      </c>
      <c r="F1664" s="228">
        <v>2200</v>
      </c>
      <c r="G1664" s="228">
        <v>2680</v>
      </c>
      <c r="H1664" s="228">
        <v>3430</v>
      </c>
      <c r="I1664" s="228">
        <v>4070</v>
      </c>
    </row>
    <row r="1665" spans="2:9">
      <c r="B1665" s="227">
        <v>94558</v>
      </c>
      <c r="C1665" s="227" t="s">
        <v>360</v>
      </c>
      <c r="D1665" s="227" t="s">
        <v>361</v>
      </c>
      <c r="E1665" s="228">
        <v>1920</v>
      </c>
      <c r="F1665" s="228">
        <v>2130</v>
      </c>
      <c r="G1665" s="228">
        <v>2800</v>
      </c>
      <c r="H1665" s="228">
        <v>3650</v>
      </c>
      <c r="I1665" s="228">
        <v>4160</v>
      </c>
    </row>
    <row r="1666" spans="2:9">
      <c r="B1666" s="227">
        <v>94558</v>
      </c>
      <c r="C1666" s="227" t="s">
        <v>362</v>
      </c>
      <c r="D1666" s="227" t="s">
        <v>363</v>
      </c>
      <c r="E1666" s="228">
        <v>1920</v>
      </c>
      <c r="F1666" s="228">
        <v>2130</v>
      </c>
      <c r="G1666" s="228">
        <v>2800</v>
      </c>
      <c r="H1666" s="228">
        <v>3650</v>
      </c>
      <c r="I1666" s="228">
        <v>4160</v>
      </c>
    </row>
    <row r="1667" spans="2:9">
      <c r="B1667" s="227">
        <v>94559</v>
      </c>
      <c r="C1667" s="227" t="s">
        <v>360</v>
      </c>
      <c r="D1667" s="227" t="s">
        <v>361</v>
      </c>
      <c r="E1667" s="228">
        <v>1770</v>
      </c>
      <c r="F1667" s="228">
        <v>1970</v>
      </c>
      <c r="G1667" s="228">
        <v>2580</v>
      </c>
      <c r="H1667" s="228">
        <v>3360</v>
      </c>
      <c r="I1667" s="228">
        <v>3830</v>
      </c>
    </row>
    <row r="1668" spans="2:9">
      <c r="B1668" s="227">
        <v>94560</v>
      </c>
      <c r="C1668" s="227" t="s">
        <v>358</v>
      </c>
      <c r="D1668" s="227" t="s">
        <v>359</v>
      </c>
      <c r="E1668" s="228">
        <v>1990</v>
      </c>
      <c r="F1668" s="228">
        <v>2270</v>
      </c>
      <c r="G1668" s="228">
        <v>2760</v>
      </c>
      <c r="H1668" s="228">
        <v>3530</v>
      </c>
      <c r="I1668" s="228">
        <v>4200</v>
      </c>
    </row>
    <row r="1669" spans="2:9">
      <c r="B1669" s="227">
        <v>94561</v>
      </c>
      <c r="C1669" s="227" t="s">
        <v>358</v>
      </c>
      <c r="D1669" s="227" t="s">
        <v>359</v>
      </c>
      <c r="E1669" s="228">
        <v>1810</v>
      </c>
      <c r="F1669" s="228">
        <v>2050</v>
      </c>
      <c r="G1669" s="228">
        <v>2500</v>
      </c>
      <c r="H1669" s="228">
        <v>3200</v>
      </c>
      <c r="I1669" s="228">
        <v>3800</v>
      </c>
    </row>
    <row r="1670" spans="2:9">
      <c r="B1670" s="227">
        <v>94562</v>
      </c>
      <c r="C1670" s="227" t="s">
        <v>360</v>
      </c>
      <c r="D1670" s="227" t="s">
        <v>361</v>
      </c>
      <c r="E1670" s="228">
        <v>1920</v>
      </c>
      <c r="F1670" s="228">
        <v>2130</v>
      </c>
      <c r="G1670" s="228">
        <v>2800</v>
      </c>
      <c r="H1670" s="228">
        <v>3650</v>
      </c>
      <c r="I1670" s="228">
        <v>4160</v>
      </c>
    </row>
    <row r="1671" spans="2:9">
      <c r="B1671" s="227">
        <v>94563</v>
      </c>
      <c r="C1671" s="227" t="s">
        <v>358</v>
      </c>
      <c r="D1671" s="227" t="s">
        <v>359</v>
      </c>
      <c r="E1671" s="228">
        <v>2120</v>
      </c>
      <c r="F1671" s="228">
        <v>2410</v>
      </c>
      <c r="G1671" s="228">
        <v>2930</v>
      </c>
      <c r="H1671" s="228">
        <v>3830</v>
      </c>
      <c r="I1671" s="228">
        <v>4510</v>
      </c>
    </row>
    <row r="1672" spans="2:9">
      <c r="B1672" s="227">
        <v>94564</v>
      </c>
      <c r="C1672" s="227" t="s">
        <v>358</v>
      </c>
      <c r="D1672" s="227" t="s">
        <v>359</v>
      </c>
      <c r="E1672" s="228">
        <v>1970</v>
      </c>
      <c r="F1672" s="228">
        <v>2240</v>
      </c>
      <c r="G1672" s="228">
        <v>2730</v>
      </c>
      <c r="H1672" s="228">
        <v>3490</v>
      </c>
      <c r="I1672" s="228">
        <v>4150</v>
      </c>
    </row>
    <row r="1673" spans="2:9">
      <c r="B1673" s="227">
        <v>94565</v>
      </c>
      <c r="C1673" s="227" t="s">
        <v>358</v>
      </c>
      <c r="D1673" s="227" t="s">
        <v>359</v>
      </c>
      <c r="E1673" s="228">
        <v>1660</v>
      </c>
      <c r="F1673" s="228">
        <v>1920</v>
      </c>
      <c r="G1673" s="228">
        <v>2340</v>
      </c>
      <c r="H1673" s="228">
        <v>3010</v>
      </c>
      <c r="I1673" s="228">
        <v>3560</v>
      </c>
    </row>
    <row r="1674" spans="2:9">
      <c r="B1674" s="227">
        <v>94566</v>
      </c>
      <c r="C1674" s="227" t="s">
        <v>358</v>
      </c>
      <c r="D1674" s="227" t="s">
        <v>359</v>
      </c>
      <c r="E1674" s="228">
        <v>2270</v>
      </c>
      <c r="F1674" s="228">
        <v>2590</v>
      </c>
      <c r="G1674" s="228">
        <v>3150</v>
      </c>
      <c r="H1674" s="228">
        <v>4030</v>
      </c>
      <c r="I1674" s="228">
        <v>4790</v>
      </c>
    </row>
    <row r="1675" spans="2:9">
      <c r="B1675" s="227">
        <v>94567</v>
      </c>
      <c r="C1675" s="227" t="s">
        <v>360</v>
      </c>
      <c r="D1675" s="227" t="s">
        <v>361</v>
      </c>
      <c r="E1675" s="228">
        <v>1910</v>
      </c>
      <c r="F1675" s="228">
        <v>2130</v>
      </c>
      <c r="G1675" s="228">
        <v>2790</v>
      </c>
      <c r="H1675" s="228">
        <v>3630</v>
      </c>
      <c r="I1675" s="228">
        <v>4140</v>
      </c>
    </row>
    <row r="1676" spans="2:9">
      <c r="B1676" s="227">
        <v>94568</v>
      </c>
      <c r="C1676" s="227" t="s">
        <v>358</v>
      </c>
      <c r="D1676" s="227" t="s">
        <v>359</v>
      </c>
      <c r="E1676" s="228">
        <v>2590</v>
      </c>
      <c r="F1676" s="228">
        <v>2950</v>
      </c>
      <c r="G1676" s="228">
        <v>3590</v>
      </c>
      <c r="H1676" s="228">
        <v>4590</v>
      </c>
      <c r="I1676" s="228">
        <v>5460</v>
      </c>
    </row>
    <row r="1677" spans="2:9">
      <c r="B1677" s="227">
        <v>94569</v>
      </c>
      <c r="C1677" s="227" t="s">
        <v>358</v>
      </c>
      <c r="D1677" s="227" t="s">
        <v>359</v>
      </c>
      <c r="E1677" s="228">
        <v>1730</v>
      </c>
      <c r="F1677" s="228">
        <v>1970</v>
      </c>
      <c r="G1677" s="228">
        <v>2400</v>
      </c>
      <c r="H1677" s="228">
        <v>3070</v>
      </c>
      <c r="I1677" s="228">
        <v>3650</v>
      </c>
    </row>
    <row r="1678" spans="2:9">
      <c r="B1678" s="227">
        <v>94570</v>
      </c>
      <c r="C1678" s="227" t="s">
        <v>358</v>
      </c>
      <c r="D1678" s="227" t="s">
        <v>359</v>
      </c>
      <c r="E1678" s="228">
        <v>1940</v>
      </c>
      <c r="F1678" s="228">
        <v>2200</v>
      </c>
      <c r="G1678" s="228">
        <v>2680</v>
      </c>
      <c r="H1678" s="228">
        <v>3430</v>
      </c>
      <c r="I1678" s="228">
        <v>4070</v>
      </c>
    </row>
    <row r="1679" spans="2:9">
      <c r="B1679" s="227">
        <v>94571</v>
      </c>
      <c r="C1679" s="227" t="s">
        <v>368</v>
      </c>
      <c r="D1679" s="227" t="s">
        <v>369</v>
      </c>
      <c r="E1679" s="228">
        <v>1250</v>
      </c>
      <c r="F1679" s="228">
        <v>1370</v>
      </c>
      <c r="G1679" s="228">
        <v>1750</v>
      </c>
      <c r="H1679" s="228">
        <v>2340</v>
      </c>
      <c r="I1679" s="228">
        <v>2650</v>
      </c>
    </row>
    <row r="1680" spans="2:9">
      <c r="B1680" s="227">
        <v>94571</v>
      </c>
      <c r="C1680" s="227" t="s">
        <v>362</v>
      </c>
      <c r="D1680" s="227" t="s">
        <v>363</v>
      </c>
      <c r="E1680" s="228">
        <v>1250</v>
      </c>
      <c r="F1680" s="228">
        <v>1370</v>
      </c>
      <c r="G1680" s="228">
        <v>1750</v>
      </c>
      <c r="H1680" s="228">
        <v>2340</v>
      </c>
      <c r="I1680" s="228">
        <v>2650</v>
      </c>
    </row>
    <row r="1681" spans="2:9">
      <c r="B1681" s="227">
        <v>94572</v>
      </c>
      <c r="C1681" s="227" t="s">
        <v>358</v>
      </c>
      <c r="D1681" s="227" t="s">
        <v>359</v>
      </c>
      <c r="E1681" s="228">
        <v>1650</v>
      </c>
      <c r="F1681" s="228">
        <v>1920</v>
      </c>
      <c r="G1681" s="228">
        <v>2340</v>
      </c>
      <c r="H1681" s="228">
        <v>3010</v>
      </c>
      <c r="I1681" s="228">
        <v>3560</v>
      </c>
    </row>
    <row r="1682" spans="2:9">
      <c r="B1682" s="227">
        <v>94573</v>
      </c>
      <c r="C1682" s="227" t="s">
        <v>360</v>
      </c>
      <c r="D1682" s="227" t="s">
        <v>361</v>
      </c>
      <c r="E1682" s="228">
        <v>1840</v>
      </c>
      <c r="F1682" s="228">
        <v>2040</v>
      </c>
      <c r="G1682" s="228">
        <v>2680</v>
      </c>
      <c r="H1682" s="228">
        <v>3490</v>
      </c>
      <c r="I1682" s="228">
        <v>3970</v>
      </c>
    </row>
    <row r="1683" spans="2:9">
      <c r="B1683" s="227">
        <v>94574</v>
      </c>
      <c r="C1683" s="227" t="s">
        <v>360</v>
      </c>
      <c r="D1683" s="227" t="s">
        <v>361</v>
      </c>
      <c r="E1683" s="228">
        <v>1760</v>
      </c>
      <c r="F1683" s="228">
        <v>1960</v>
      </c>
      <c r="G1683" s="228">
        <v>2570</v>
      </c>
      <c r="H1683" s="228">
        <v>3350</v>
      </c>
      <c r="I1683" s="228">
        <v>3810</v>
      </c>
    </row>
    <row r="1684" spans="2:9">
      <c r="B1684" s="227">
        <v>94574</v>
      </c>
      <c r="C1684" s="227" t="s">
        <v>364</v>
      </c>
      <c r="D1684" s="227" t="s">
        <v>365</v>
      </c>
      <c r="E1684" s="228">
        <v>1760</v>
      </c>
      <c r="F1684" s="228">
        <v>1960</v>
      </c>
      <c r="G1684" s="228">
        <v>2570</v>
      </c>
      <c r="H1684" s="228">
        <v>3350</v>
      </c>
      <c r="I1684" s="228">
        <v>3810</v>
      </c>
    </row>
    <row r="1685" spans="2:9">
      <c r="B1685" s="227">
        <v>94575</v>
      </c>
      <c r="C1685" s="227" t="s">
        <v>358</v>
      </c>
      <c r="D1685" s="227" t="s">
        <v>359</v>
      </c>
      <c r="E1685" s="228">
        <v>2270</v>
      </c>
      <c r="F1685" s="228">
        <v>2590</v>
      </c>
      <c r="G1685" s="228">
        <v>3150</v>
      </c>
      <c r="H1685" s="228">
        <v>4030</v>
      </c>
      <c r="I1685" s="228">
        <v>4790</v>
      </c>
    </row>
    <row r="1686" spans="2:9">
      <c r="B1686" s="227">
        <v>94576</v>
      </c>
      <c r="C1686" s="227" t="s">
        <v>360</v>
      </c>
      <c r="D1686" s="227" t="s">
        <v>361</v>
      </c>
      <c r="E1686" s="228">
        <v>1760</v>
      </c>
      <c r="F1686" s="228">
        <v>1960</v>
      </c>
      <c r="G1686" s="228">
        <v>2570</v>
      </c>
      <c r="H1686" s="228">
        <v>3350</v>
      </c>
      <c r="I1686" s="228">
        <v>3810</v>
      </c>
    </row>
    <row r="1687" spans="2:9">
      <c r="B1687" s="227">
        <v>94577</v>
      </c>
      <c r="C1687" s="227" t="s">
        <v>358</v>
      </c>
      <c r="D1687" s="227" t="s">
        <v>359</v>
      </c>
      <c r="E1687" s="228">
        <v>1750</v>
      </c>
      <c r="F1687" s="228">
        <v>1990</v>
      </c>
      <c r="G1687" s="228">
        <v>2420</v>
      </c>
      <c r="H1687" s="228">
        <v>3100</v>
      </c>
      <c r="I1687" s="228">
        <v>3680</v>
      </c>
    </row>
    <row r="1688" spans="2:9">
      <c r="B1688" s="227">
        <v>94578</v>
      </c>
      <c r="C1688" s="227" t="s">
        <v>358</v>
      </c>
      <c r="D1688" s="227" t="s">
        <v>359</v>
      </c>
      <c r="E1688" s="228">
        <v>1680</v>
      </c>
      <c r="F1688" s="228">
        <v>1920</v>
      </c>
      <c r="G1688" s="228">
        <v>2340</v>
      </c>
      <c r="H1688" s="228">
        <v>3010</v>
      </c>
      <c r="I1688" s="228">
        <v>3560</v>
      </c>
    </row>
    <row r="1689" spans="2:9">
      <c r="B1689" s="227">
        <v>94579</v>
      </c>
      <c r="C1689" s="227" t="s">
        <v>358</v>
      </c>
      <c r="D1689" s="227" t="s">
        <v>359</v>
      </c>
      <c r="E1689" s="228">
        <v>1820</v>
      </c>
      <c r="F1689" s="228">
        <v>2070</v>
      </c>
      <c r="G1689" s="228">
        <v>2520</v>
      </c>
      <c r="H1689" s="228">
        <v>3220</v>
      </c>
      <c r="I1689" s="228">
        <v>3830</v>
      </c>
    </row>
    <row r="1690" spans="2:9">
      <c r="B1690" s="227">
        <v>94580</v>
      </c>
      <c r="C1690" s="227" t="s">
        <v>358</v>
      </c>
      <c r="D1690" s="227" t="s">
        <v>359</v>
      </c>
      <c r="E1690" s="228">
        <v>1910</v>
      </c>
      <c r="F1690" s="228">
        <v>2170</v>
      </c>
      <c r="G1690" s="228">
        <v>2650</v>
      </c>
      <c r="H1690" s="228">
        <v>3390</v>
      </c>
      <c r="I1690" s="228">
        <v>4030</v>
      </c>
    </row>
    <row r="1691" spans="2:9">
      <c r="B1691" s="227">
        <v>94581</v>
      </c>
      <c r="C1691" s="227" t="s">
        <v>360</v>
      </c>
      <c r="D1691" s="227" t="s">
        <v>361</v>
      </c>
      <c r="E1691" s="228">
        <v>1910</v>
      </c>
      <c r="F1691" s="228">
        <v>2130</v>
      </c>
      <c r="G1691" s="228">
        <v>2790</v>
      </c>
      <c r="H1691" s="228">
        <v>3630</v>
      </c>
      <c r="I1691" s="228">
        <v>4140</v>
      </c>
    </row>
    <row r="1692" spans="2:9">
      <c r="B1692" s="227">
        <v>94582</v>
      </c>
      <c r="C1692" s="227" t="s">
        <v>358</v>
      </c>
      <c r="D1692" s="227" t="s">
        <v>359</v>
      </c>
      <c r="E1692" s="228">
        <v>2350</v>
      </c>
      <c r="F1692" s="228">
        <v>2670</v>
      </c>
      <c r="G1692" s="228">
        <v>3250</v>
      </c>
      <c r="H1692" s="228">
        <v>4160</v>
      </c>
      <c r="I1692" s="228">
        <v>4940</v>
      </c>
    </row>
    <row r="1693" spans="2:9">
      <c r="B1693" s="227">
        <v>94583</v>
      </c>
      <c r="C1693" s="227" t="s">
        <v>358</v>
      </c>
      <c r="D1693" s="227" t="s">
        <v>359</v>
      </c>
      <c r="E1693" s="228">
        <v>2460</v>
      </c>
      <c r="F1693" s="228">
        <v>2800</v>
      </c>
      <c r="G1693" s="228">
        <v>3410</v>
      </c>
      <c r="H1693" s="228">
        <v>4360</v>
      </c>
      <c r="I1693" s="228">
        <v>5180</v>
      </c>
    </row>
    <row r="1694" spans="2:9">
      <c r="B1694" s="227">
        <v>94585</v>
      </c>
      <c r="C1694" s="227" t="s">
        <v>362</v>
      </c>
      <c r="D1694" s="227" t="s">
        <v>363</v>
      </c>
      <c r="E1694" s="228">
        <v>1820</v>
      </c>
      <c r="F1694" s="228">
        <v>2000</v>
      </c>
      <c r="G1694" s="228">
        <v>2550</v>
      </c>
      <c r="H1694" s="228">
        <v>3410</v>
      </c>
      <c r="I1694" s="228">
        <v>3860</v>
      </c>
    </row>
    <row r="1695" spans="2:9">
      <c r="B1695" s="227">
        <v>94586</v>
      </c>
      <c r="C1695" s="227" t="s">
        <v>358</v>
      </c>
      <c r="D1695" s="227" t="s">
        <v>359</v>
      </c>
      <c r="E1695" s="228">
        <v>1680</v>
      </c>
      <c r="F1695" s="228">
        <v>1920</v>
      </c>
      <c r="G1695" s="228">
        <v>2340</v>
      </c>
      <c r="H1695" s="228">
        <v>3010</v>
      </c>
      <c r="I1695" s="228">
        <v>3560</v>
      </c>
    </row>
    <row r="1696" spans="2:9">
      <c r="B1696" s="227">
        <v>94587</v>
      </c>
      <c r="C1696" s="227" t="s">
        <v>358</v>
      </c>
      <c r="D1696" s="227" t="s">
        <v>359</v>
      </c>
      <c r="E1696" s="228">
        <v>2070</v>
      </c>
      <c r="F1696" s="228">
        <v>2350</v>
      </c>
      <c r="G1696" s="228">
        <v>2860</v>
      </c>
      <c r="H1696" s="228">
        <v>3660</v>
      </c>
      <c r="I1696" s="228">
        <v>4350</v>
      </c>
    </row>
    <row r="1697" spans="2:9">
      <c r="B1697" s="227">
        <v>94588</v>
      </c>
      <c r="C1697" s="227" t="s">
        <v>358</v>
      </c>
      <c r="D1697" s="227" t="s">
        <v>359</v>
      </c>
      <c r="E1697" s="228">
        <v>2590</v>
      </c>
      <c r="F1697" s="228">
        <v>2940</v>
      </c>
      <c r="G1697" s="228">
        <v>3580</v>
      </c>
      <c r="H1697" s="228">
        <v>4580</v>
      </c>
      <c r="I1697" s="228">
        <v>5440</v>
      </c>
    </row>
    <row r="1698" spans="2:9">
      <c r="B1698" s="227">
        <v>94589</v>
      </c>
      <c r="C1698" s="227" t="s">
        <v>360</v>
      </c>
      <c r="D1698" s="227" t="s">
        <v>361</v>
      </c>
      <c r="E1698" s="228">
        <v>1670</v>
      </c>
      <c r="F1698" s="228">
        <v>1840</v>
      </c>
      <c r="G1698" s="228">
        <v>2420</v>
      </c>
      <c r="H1698" s="228">
        <v>3280</v>
      </c>
      <c r="I1698" s="228">
        <v>3540</v>
      </c>
    </row>
    <row r="1699" spans="2:9">
      <c r="B1699" s="227">
        <v>94589</v>
      </c>
      <c r="C1699" s="227" t="s">
        <v>362</v>
      </c>
      <c r="D1699" s="227" t="s">
        <v>363</v>
      </c>
      <c r="E1699" s="228">
        <v>1670</v>
      </c>
      <c r="F1699" s="228">
        <v>1840</v>
      </c>
      <c r="G1699" s="228">
        <v>2420</v>
      </c>
      <c r="H1699" s="228">
        <v>3280</v>
      </c>
      <c r="I1699" s="228">
        <v>3540</v>
      </c>
    </row>
    <row r="1700" spans="2:9">
      <c r="B1700" s="227">
        <v>94590</v>
      </c>
      <c r="C1700" s="227" t="s">
        <v>362</v>
      </c>
      <c r="D1700" s="227" t="s">
        <v>363</v>
      </c>
      <c r="E1700" s="228">
        <v>1550</v>
      </c>
      <c r="F1700" s="228">
        <v>1700</v>
      </c>
      <c r="G1700" s="228">
        <v>2170</v>
      </c>
      <c r="H1700" s="228">
        <v>2900</v>
      </c>
      <c r="I1700" s="228">
        <v>3290</v>
      </c>
    </row>
    <row r="1701" spans="2:9">
      <c r="B1701" s="227">
        <v>94591</v>
      </c>
      <c r="C1701" s="227" t="s">
        <v>360</v>
      </c>
      <c r="D1701" s="227" t="s">
        <v>361</v>
      </c>
      <c r="E1701" s="228">
        <v>1810</v>
      </c>
      <c r="F1701" s="228">
        <v>1990</v>
      </c>
      <c r="G1701" s="228">
        <v>2540</v>
      </c>
      <c r="H1701" s="228">
        <v>3390</v>
      </c>
      <c r="I1701" s="228">
        <v>3850</v>
      </c>
    </row>
    <row r="1702" spans="2:9">
      <c r="B1702" s="227">
        <v>94591</v>
      </c>
      <c r="C1702" s="227" t="s">
        <v>362</v>
      </c>
      <c r="D1702" s="227" t="s">
        <v>363</v>
      </c>
      <c r="E1702" s="228">
        <v>1810</v>
      </c>
      <c r="F1702" s="228">
        <v>1990</v>
      </c>
      <c r="G1702" s="228">
        <v>2540</v>
      </c>
      <c r="H1702" s="228">
        <v>3390</v>
      </c>
      <c r="I1702" s="228">
        <v>3850</v>
      </c>
    </row>
    <row r="1703" spans="2:9">
      <c r="B1703" s="227">
        <v>94592</v>
      </c>
      <c r="C1703" s="227" t="s">
        <v>362</v>
      </c>
      <c r="D1703" s="227" t="s">
        <v>363</v>
      </c>
      <c r="E1703" s="228">
        <v>2590</v>
      </c>
      <c r="F1703" s="228">
        <v>2840</v>
      </c>
      <c r="G1703" s="228">
        <v>3630</v>
      </c>
      <c r="H1703" s="228">
        <v>4850</v>
      </c>
      <c r="I1703" s="228">
        <v>5500</v>
      </c>
    </row>
    <row r="1704" spans="2:9">
      <c r="B1704" s="227">
        <v>94595</v>
      </c>
      <c r="C1704" s="227" t="s">
        <v>358</v>
      </c>
      <c r="D1704" s="227" t="s">
        <v>359</v>
      </c>
      <c r="E1704" s="228">
        <v>2050</v>
      </c>
      <c r="F1704" s="228">
        <v>2330</v>
      </c>
      <c r="G1704" s="228">
        <v>2840</v>
      </c>
      <c r="H1704" s="228">
        <v>3630</v>
      </c>
      <c r="I1704" s="228">
        <v>4320</v>
      </c>
    </row>
    <row r="1705" spans="2:9">
      <c r="B1705" s="227">
        <v>94596</v>
      </c>
      <c r="C1705" s="227" t="s">
        <v>358</v>
      </c>
      <c r="D1705" s="227" t="s">
        <v>359</v>
      </c>
      <c r="E1705" s="228">
        <v>2150</v>
      </c>
      <c r="F1705" s="228">
        <v>2450</v>
      </c>
      <c r="G1705" s="228">
        <v>2980</v>
      </c>
      <c r="H1705" s="228">
        <v>3810</v>
      </c>
      <c r="I1705" s="228">
        <v>4530</v>
      </c>
    </row>
    <row r="1706" spans="2:9">
      <c r="B1706" s="227">
        <v>94597</v>
      </c>
      <c r="C1706" s="227" t="s">
        <v>358</v>
      </c>
      <c r="D1706" s="227" t="s">
        <v>359</v>
      </c>
      <c r="E1706" s="228">
        <v>2220</v>
      </c>
      <c r="F1706" s="228">
        <v>2520</v>
      </c>
      <c r="G1706" s="228">
        <v>3070</v>
      </c>
      <c r="H1706" s="228">
        <v>3930</v>
      </c>
      <c r="I1706" s="228">
        <v>4670</v>
      </c>
    </row>
    <row r="1707" spans="2:9">
      <c r="B1707" s="227">
        <v>94598</v>
      </c>
      <c r="C1707" s="227" t="s">
        <v>358</v>
      </c>
      <c r="D1707" s="227" t="s">
        <v>359</v>
      </c>
      <c r="E1707" s="228">
        <v>2660</v>
      </c>
      <c r="F1707" s="228">
        <v>3030</v>
      </c>
      <c r="G1707" s="228">
        <v>3690</v>
      </c>
      <c r="H1707" s="228">
        <v>4720</v>
      </c>
      <c r="I1707" s="228">
        <v>5610</v>
      </c>
    </row>
    <row r="1708" spans="2:9">
      <c r="B1708" s="227">
        <v>94599</v>
      </c>
      <c r="C1708" s="227" t="s">
        <v>360</v>
      </c>
      <c r="D1708" s="227" t="s">
        <v>361</v>
      </c>
      <c r="E1708" s="228">
        <v>1740</v>
      </c>
      <c r="F1708" s="228">
        <v>1940</v>
      </c>
      <c r="G1708" s="228">
        <v>2540</v>
      </c>
      <c r="H1708" s="228">
        <v>3310</v>
      </c>
      <c r="I1708" s="228">
        <v>3770</v>
      </c>
    </row>
    <row r="1709" spans="2:9">
      <c r="B1709" s="227">
        <v>94601</v>
      </c>
      <c r="C1709" s="227" t="s">
        <v>358</v>
      </c>
      <c r="D1709" s="227" t="s">
        <v>359</v>
      </c>
      <c r="E1709" s="228">
        <v>1650</v>
      </c>
      <c r="F1709" s="228">
        <v>1920</v>
      </c>
      <c r="G1709" s="228">
        <v>2340</v>
      </c>
      <c r="H1709" s="228">
        <v>3010</v>
      </c>
      <c r="I1709" s="228">
        <v>3560</v>
      </c>
    </row>
    <row r="1710" spans="2:9">
      <c r="B1710" s="227">
        <v>94602</v>
      </c>
      <c r="C1710" s="227" t="s">
        <v>358</v>
      </c>
      <c r="D1710" s="227" t="s">
        <v>359</v>
      </c>
      <c r="E1710" s="228">
        <v>1650</v>
      </c>
      <c r="F1710" s="228">
        <v>1920</v>
      </c>
      <c r="G1710" s="228">
        <v>2340</v>
      </c>
      <c r="H1710" s="228">
        <v>3010</v>
      </c>
      <c r="I1710" s="228">
        <v>3560</v>
      </c>
    </row>
    <row r="1711" spans="2:9">
      <c r="B1711" s="227">
        <v>94603</v>
      </c>
      <c r="C1711" s="227" t="s">
        <v>358</v>
      </c>
      <c r="D1711" s="227" t="s">
        <v>359</v>
      </c>
      <c r="E1711" s="228">
        <v>1650</v>
      </c>
      <c r="F1711" s="228">
        <v>1920</v>
      </c>
      <c r="G1711" s="228">
        <v>2340</v>
      </c>
      <c r="H1711" s="228">
        <v>3010</v>
      </c>
      <c r="I1711" s="228">
        <v>3560</v>
      </c>
    </row>
    <row r="1712" spans="2:9">
      <c r="B1712" s="227">
        <v>94604</v>
      </c>
      <c r="C1712" s="227" t="s">
        <v>358</v>
      </c>
      <c r="D1712" s="227" t="s">
        <v>359</v>
      </c>
      <c r="E1712" s="228">
        <v>1940</v>
      </c>
      <c r="F1712" s="228">
        <v>2200</v>
      </c>
      <c r="G1712" s="228">
        <v>2680</v>
      </c>
      <c r="H1712" s="228">
        <v>3430</v>
      </c>
      <c r="I1712" s="228">
        <v>4070</v>
      </c>
    </row>
    <row r="1713" spans="2:9">
      <c r="B1713" s="227">
        <v>94605</v>
      </c>
      <c r="C1713" s="227" t="s">
        <v>358</v>
      </c>
      <c r="D1713" s="227" t="s">
        <v>359</v>
      </c>
      <c r="E1713" s="228">
        <v>1650</v>
      </c>
      <c r="F1713" s="228">
        <v>1920</v>
      </c>
      <c r="G1713" s="228">
        <v>2340</v>
      </c>
      <c r="H1713" s="228">
        <v>3010</v>
      </c>
      <c r="I1713" s="228">
        <v>3560</v>
      </c>
    </row>
    <row r="1714" spans="2:9">
      <c r="B1714" s="227">
        <v>94606</v>
      </c>
      <c r="C1714" s="227" t="s">
        <v>358</v>
      </c>
      <c r="D1714" s="227" t="s">
        <v>359</v>
      </c>
      <c r="E1714" s="228">
        <v>1650</v>
      </c>
      <c r="F1714" s="228">
        <v>1920</v>
      </c>
      <c r="G1714" s="228">
        <v>2340</v>
      </c>
      <c r="H1714" s="228">
        <v>3010</v>
      </c>
      <c r="I1714" s="228">
        <v>3560</v>
      </c>
    </row>
    <row r="1715" spans="2:9">
      <c r="B1715" s="227">
        <v>94607</v>
      </c>
      <c r="C1715" s="227" t="s">
        <v>358</v>
      </c>
      <c r="D1715" s="227" t="s">
        <v>359</v>
      </c>
      <c r="E1715" s="228">
        <v>1650</v>
      </c>
      <c r="F1715" s="228">
        <v>1920</v>
      </c>
      <c r="G1715" s="228">
        <v>2340</v>
      </c>
      <c r="H1715" s="228">
        <v>3010</v>
      </c>
      <c r="I1715" s="228">
        <v>3560</v>
      </c>
    </row>
    <row r="1716" spans="2:9">
      <c r="B1716" s="227">
        <v>94608</v>
      </c>
      <c r="C1716" s="227" t="s">
        <v>358</v>
      </c>
      <c r="D1716" s="227" t="s">
        <v>359</v>
      </c>
      <c r="E1716" s="228">
        <v>2070</v>
      </c>
      <c r="F1716" s="228">
        <v>2350</v>
      </c>
      <c r="G1716" s="228">
        <v>2860</v>
      </c>
      <c r="H1716" s="228">
        <v>3660</v>
      </c>
      <c r="I1716" s="228">
        <v>4350</v>
      </c>
    </row>
    <row r="1717" spans="2:9">
      <c r="B1717" s="227">
        <v>94609</v>
      </c>
      <c r="C1717" s="227" t="s">
        <v>358</v>
      </c>
      <c r="D1717" s="227" t="s">
        <v>359</v>
      </c>
      <c r="E1717" s="228">
        <v>1950</v>
      </c>
      <c r="F1717" s="228">
        <v>2220</v>
      </c>
      <c r="G1717" s="228">
        <v>2700</v>
      </c>
      <c r="H1717" s="228">
        <v>3460</v>
      </c>
      <c r="I1717" s="228">
        <v>4100</v>
      </c>
    </row>
    <row r="1718" spans="2:9">
      <c r="B1718" s="227">
        <v>94610</v>
      </c>
      <c r="C1718" s="227" t="s">
        <v>358</v>
      </c>
      <c r="D1718" s="227" t="s">
        <v>359</v>
      </c>
      <c r="E1718" s="228">
        <v>1900</v>
      </c>
      <c r="F1718" s="228">
        <v>2160</v>
      </c>
      <c r="G1718" s="228">
        <v>2630</v>
      </c>
      <c r="H1718" s="228">
        <v>3370</v>
      </c>
      <c r="I1718" s="228">
        <v>4000</v>
      </c>
    </row>
    <row r="1719" spans="2:9">
      <c r="B1719" s="227">
        <v>94611</v>
      </c>
      <c r="C1719" s="227" t="s">
        <v>358</v>
      </c>
      <c r="D1719" s="227" t="s">
        <v>359</v>
      </c>
      <c r="E1719" s="228">
        <v>1810</v>
      </c>
      <c r="F1719" s="228">
        <v>2060</v>
      </c>
      <c r="G1719" s="228">
        <v>2510</v>
      </c>
      <c r="H1719" s="228">
        <v>3210</v>
      </c>
      <c r="I1719" s="228">
        <v>3820</v>
      </c>
    </row>
    <row r="1720" spans="2:9">
      <c r="B1720" s="227">
        <v>94612</v>
      </c>
      <c r="C1720" s="227" t="s">
        <v>358</v>
      </c>
      <c r="D1720" s="227" t="s">
        <v>359</v>
      </c>
      <c r="E1720" s="228">
        <v>1960</v>
      </c>
      <c r="F1720" s="228">
        <v>2220</v>
      </c>
      <c r="G1720" s="228">
        <v>2710</v>
      </c>
      <c r="H1720" s="228">
        <v>3470</v>
      </c>
      <c r="I1720" s="228">
        <v>4120</v>
      </c>
    </row>
    <row r="1721" spans="2:9">
      <c r="B1721" s="227">
        <v>94613</v>
      </c>
      <c r="C1721" s="227" t="s">
        <v>358</v>
      </c>
      <c r="D1721" s="227" t="s">
        <v>359</v>
      </c>
      <c r="E1721" s="228">
        <v>1650</v>
      </c>
      <c r="F1721" s="228">
        <v>1920</v>
      </c>
      <c r="G1721" s="228">
        <v>2340</v>
      </c>
      <c r="H1721" s="228">
        <v>3010</v>
      </c>
      <c r="I1721" s="228">
        <v>3560</v>
      </c>
    </row>
    <row r="1722" spans="2:9">
      <c r="B1722" s="227">
        <v>94614</v>
      </c>
      <c r="C1722" s="227" t="s">
        <v>358</v>
      </c>
      <c r="D1722" s="227" t="s">
        <v>359</v>
      </c>
      <c r="E1722" s="228">
        <v>1940</v>
      </c>
      <c r="F1722" s="228">
        <v>2200</v>
      </c>
      <c r="G1722" s="228">
        <v>2680</v>
      </c>
      <c r="H1722" s="228">
        <v>3430</v>
      </c>
      <c r="I1722" s="228">
        <v>4070</v>
      </c>
    </row>
    <row r="1723" spans="2:9">
      <c r="B1723" s="227">
        <v>94615</v>
      </c>
      <c r="C1723" s="227" t="s">
        <v>358</v>
      </c>
      <c r="D1723" s="227" t="s">
        <v>359</v>
      </c>
      <c r="E1723" s="228">
        <v>1940</v>
      </c>
      <c r="F1723" s="228">
        <v>2200</v>
      </c>
      <c r="G1723" s="228">
        <v>2680</v>
      </c>
      <c r="H1723" s="228">
        <v>3430</v>
      </c>
      <c r="I1723" s="228">
        <v>4070</v>
      </c>
    </row>
    <row r="1724" spans="2:9">
      <c r="B1724" s="227">
        <v>94618</v>
      </c>
      <c r="C1724" s="227" t="s">
        <v>358</v>
      </c>
      <c r="D1724" s="227" t="s">
        <v>359</v>
      </c>
      <c r="E1724" s="228">
        <v>2370</v>
      </c>
      <c r="F1724" s="228">
        <v>2690</v>
      </c>
      <c r="G1724" s="228">
        <v>3280</v>
      </c>
      <c r="H1724" s="228">
        <v>4200</v>
      </c>
      <c r="I1724" s="228">
        <v>4990</v>
      </c>
    </row>
    <row r="1725" spans="2:9">
      <c r="B1725" s="227">
        <v>94619</v>
      </c>
      <c r="C1725" s="227" t="s">
        <v>358</v>
      </c>
      <c r="D1725" s="227" t="s">
        <v>359</v>
      </c>
      <c r="E1725" s="228">
        <v>1770</v>
      </c>
      <c r="F1725" s="228">
        <v>2010</v>
      </c>
      <c r="G1725" s="228">
        <v>2450</v>
      </c>
      <c r="H1725" s="228">
        <v>3140</v>
      </c>
      <c r="I1725" s="228">
        <v>3720</v>
      </c>
    </row>
    <row r="1726" spans="2:9">
      <c r="B1726" s="227">
        <v>94620</v>
      </c>
      <c r="C1726" s="227" t="s">
        <v>358</v>
      </c>
      <c r="D1726" s="227" t="s">
        <v>359</v>
      </c>
      <c r="E1726" s="228">
        <v>1940</v>
      </c>
      <c r="F1726" s="228">
        <v>2200</v>
      </c>
      <c r="G1726" s="228">
        <v>2680</v>
      </c>
      <c r="H1726" s="228">
        <v>3430</v>
      </c>
      <c r="I1726" s="228">
        <v>4070</v>
      </c>
    </row>
    <row r="1727" spans="2:9">
      <c r="B1727" s="227">
        <v>94621</v>
      </c>
      <c r="C1727" s="227" t="s">
        <v>358</v>
      </c>
      <c r="D1727" s="227" t="s">
        <v>359</v>
      </c>
      <c r="E1727" s="228">
        <v>1650</v>
      </c>
      <c r="F1727" s="228">
        <v>1920</v>
      </c>
      <c r="G1727" s="228">
        <v>2340</v>
      </c>
      <c r="H1727" s="228">
        <v>3010</v>
      </c>
      <c r="I1727" s="228">
        <v>3560</v>
      </c>
    </row>
    <row r="1728" spans="2:9">
      <c r="B1728" s="227">
        <v>94623</v>
      </c>
      <c r="C1728" s="227" t="s">
        <v>358</v>
      </c>
      <c r="D1728" s="227" t="s">
        <v>359</v>
      </c>
      <c r="E1728" s="228">
        <v>1940</v>
      </c>
      <c r="F1728" s="228">
        <v>2200</v>
      </c>
      <c r="G1728" s="228">
        <v>2680</v>
      </c>
      <c r="H1728" s="228">
        <v>3430</v>
      </c>
      <c r="I1728" s="228">
        <v>4070</v>
      </c>
    </row>
    <row r="1729" spans="2:9">
      <c r="B1729" s="227">
        <v>94624</v>
      </c>
      <c r="C1729" s="227" t="s">
        <v>358</v>
      </c>
      <c r="D1729" s="227" t="s">
        <v>359</v>
      </c>
      <c r="E1729" s="228">
        <v>1940</v>
      </c>
      <c r="F1729" s="228">
        <v>2200</v>
      </c>
      <c r="G1729" s="228">
        <v>2680</v>
      </c>
      <c r="H1729" s="228">
        <v>3430</v>
      </c>
      <c r="I1729" s="228">
        <v>4070</v>
      </c>
    </row>
    <row r="1730" spans="2:9">
      <c r="B1730" s="227">
        <v>94661</v>
      </c>
      <c r="C1730" s="227" t="s">
        <v>358</v>
      </c>
      <c r="D1730" s="227" t="s">
        <v>359</v>
      </c>
      <c r="E1730" s="228">
        <v>1940</v>
      </c>
      <c r="F1730" s="228">
        <v>2200</v>
      </c>
      <c r="G1730" s="228">
        <v>2680</v>
      </c>
      <c r="H1730" s="228">
        <v>3430</v>
      </c>
      <c r="I1730" s="228">
        <v>4070</v>
      </c>
    </row>
    <row r="1731" spans="2:9">
      <c r="B1731" s="227">
        <v>94662</v>
      </c>
      <c r="C1731" s="227" t="s">
        <v>358</v>
      </c>
      <c r="D1731" s="227" t="s">
        <v>359</v>
      </c>
      <c r="E1731" s="228">
        <v>1940</v>
      </c>
      <c r="F1731" s="228">
        <v>2200</v>
      </c>
      <c r="G1731" s="228">
        <v>2680</v>
      </c>
      <c r="H1731" s="228">
        <v>3430</v>
      </c>
      <c r="I1731" s="228">
        <v>4070</v>
      </c>
    </row>
    <row r="1732" spans="2:9">
      <c r="B1732" s="227">
        <v>94701</v>
      </c>
      <c r="C1732" s="227" t="s">
        <v>358</v>
      </c>
      <c r="D1732" s="227" t="s">
        <v>359</v>
      </c>
      <c r="E1732" s="228">
        <v>1940</v>
      </c>
      <c r="F1732" s="228">
        <v>2200</v>
      </c>
      <c r="G1732" s="228">
        <v>2680</v>
      </c>
      <c r="H1732" s="228">
        <v>3430</v>
      </c>
      <c r="I1732" s="228">
        <v>4070</v>
      </c>
    </row>
    <row r="1733" spans="2:9">
      <c r="B1733" s="227">
        <v>94702</v>
      </c>
      <c r="C1733" s="227" t="s">
        <v>358</v>
      </c>
      <c r="D1733" s="227" t="s">
        <v>359</v>
      </c>
      <c r="E1733" s="228">
        <v>1650</v>
      </c>
      <c r="F1733" s="228">
        <v>1920</v>
      </c>
      <c r="G1733" s="228">
        <v>2340</v>
      </c>
      <c r="H1733" s="228">
        <v>3010</v>
      </c>
      <c r="I1733" s="228">
        <v>3560</v>
      </c>
    </row>
    <row r="1734" spans="2:9">
      <c r="B1734" s="227">
        <v>94703</v>
      </c>
      <c r="C1734" s="227" t="s">
        <v>358</v>
      </c>
      <c r="D1734" s="227" t="s">
        <v>359</v>
      </c>
      <c r="E1734" s="228">
        <v>1800</v>
      </c>
      <c r="F1734" s="228">
        <v>2040</v>
      </c>
      <c r="G1734" s="228">
        <v>2490</v>
      </c>
      <c r="H1734" s="228">
        <v>3190</v>
      </c>
      <c r="I1734" s="228">
        <v>3790</v>
      </c>
    </row>
    <row r="1735" spans="2:9">
      <c r="B1735" s="227">
        <v>94704</v>
      </c>
      <c r="C1735" s="227" t="s">
        <v>358</v>
      </c>
      <c r="D1735" s="227" t="s">
        <v>359</v>
      </c>
      <c r="E1735" s="228">
        <v>1730</v>
      </c>
      <c r="F1735" s="228">
        <v>1970</v>
      </c>
      <c r="G1735" s="228">
        <v>2400</v>
      </c>
      <c r="H1735" s="228">
        <v>3070</v>
      </c>
      <c r="I1735" s="228">
        <v>3650</v>
      </c>
    </row>
    <row r="1736" spans="2:9">
      <c r="B1736" s="227">
        <v>94705</v>
      </c>
      <c r="C1736" s="227" t="s">
        <v>358</v>
      </c>
      <c r="D1736" s="227" t="s">
        <v>359</v>
      </c>
      <c r="E1736" s="228">
        <v>1880</v>
      </c>
      <c r="F1736" s="228">
        <v>2130</v>
      </c>
      <c r="G1736" s="228">
        <v>2600</v>
      </c>
      <c r="H1736" s="228">
        <v>3330</v>
      </c>
      <c r="I1736" s="228">
        <v>3950</v>
      </c>
    </row>
    <row r="1737" spans="2:9">
      <c r="B1737" s="227">
        <v>94706</v>
      </c>
      <c r="C1737" s="227" t="s">
        <v>358</v>
      </c>
      <c r="D1737" s="227" t="s">
        <v>359</v>
      </c>
      <c r="E1737" s="228">
        <v>1940</v>
      </c>
      <c r="F1737" s="228">
        <v>2200</v>
      </c>
      <c r="G1737" s="228">
        <v>2680</v>
      </c>
      <c r="H1737" s="228">
        <v>3430</v>
      </c>
      <c r="I1737" s="228">
        <v>4070</v>
      </c>
    </row>
    <row r="1738" spans="2:9">
      <c r="B1738" s="227">
        <v>94707</v>
      </c>
      <c r="C1738" s="227" t="s">
        <v>358</v>
      </c>
      <c r="D1738" s="227" t="s">
        <v>359</v>
      </c>
      <c r="E1738" s="228">
        <v>1910</v>
      </c>
      <c r="F1738" s="228">
        <v>2170</v>
      </c>
      <c r="G1738" s="228">
        <v>2640</v>
      </c>
      <c r="H1738" s="228">
        <v>3380</v>
      </c>
      <c r="I1738" s="228">
        <v>4010</v>
      </c>
    </row>
    <row r="1739" spans="2:9">
      <c r="B1739" s="227">
        <v>94708</v>
      </c>
      <c r="C1739" s="227" t="s">
        <v>358</v>
      </c>
      <c r="D1739" s="227" t="s">
        <v>359</v>
      </c>
      <c r="E1739" s="228">
        <v>2530</v>
      </c>
      <c r="F1739" s="228">
        <v>2870</v>
      </c>
      <c r="G1739" s="228">
        <v>3500</v>
      </c>
      <c r="H1739" s="228">
        <v>4480</v>
      </c>
      <c r="I1739" s="228">
        <v>5320</v>
      </c>
    </row>
    <row r="1740" spans="2:9">
      <c r="B1740" s="227">
        <v>94709</v>
      </c>
      <c r="C1740" s="227" t="s">
        <v>358</v>
      </c>
      <c r="D1740" s="227" t="s">
        <v>359</v>
      </c>
      <c r="E1740" s="228">
        <v>1750</v>
      </c>
      <c r="F1740" s="228">
        <v>1990</v>
      </c>
      <c r="G1740" s="228">
        <v>2420</v>
      </c>
      <c r="H1740" s="228">
        <v>3100</v>
      </c>
      <c r="I1740" s="228">
        <v>3680</v>
      </c>
    </row>
    <row r="1741" spans="2:9">
      <c r="B1741" s="227">
        <v>94710</v>
      </c>
      <c r="C1741" s="227" t="s">
        <v>358</v>
      </c>
      <c r="D1741" s="227" t="s">
        <v>359</v>
      </c>
      <c r="E1741" s="228">
        <v>2050</v>
      </c>
      <c r="F1741" s="228">
        <v>2330</v>
      </c>
      <c r="G1741" s="228">
        <v>2840</v>
      </c>
      <c r="H1741" s="228">
        <v>3630</v>
      </c>
      <c r="I1741" s="228">
        <v>4320</v>
      </c>
    </row>
    <row r="1742" spans="2:9">
      <c r="B1742" s="227">
        <v>94712</v>
      </c>
      <c r="C1742" s="227" t="s">
        <v>358</v>
      </c>
      <c r="D1742" s="227" t="s">
        <v>359</v>
      </c>
      <c r="E1742" s="228">
        <v>1940</v>
      </c>
      <c r="F1742" s="228">
        <v>2200</v>
      </c>
      <c r="G1742" s="228">
        <v>2680</v>
      </c>
      <c r="H1742" s="228">
        <v>3430</v>
      </c>
      <c r="I1742" s="228">
        <v>4070</v>
      </c>
    </row>
    <row r="1743" spans="2:9">
      <c r="B1743" s="227">
        <v>94720</v>
      </c>
      <c r="C1743" s="227" t="s">
        <v>358</v>
      </c>
      <c r="D1743" s="227" t="s">
        <v>359</v>
      </c>
      <c r="E1743" s="228">
        <v>1830</v>
      </c>
      <c r="F1743" s="228">
        <v>2080</v>
      </c>
      <c r="G1743" s="228">
        <v>2530</v>
      </c>
      <c r="H1743" s="228">
        <v>3240</v>
      </c>
      <c r="I1743" s="228">
        <v>3850</v>
      </c>
    </row>
    <row r="1744" spans="2:9">
      <c r="B1744" s="227">
        <v>94801</v>
      </c>
      <c r="C1744" s="227" t="s">
        <v>358</v>
      </c>
      <c r="D1744" s="227" t="s">
        <v>359</v>
      </c>
      <c r="E1744" s="228">
        <v>1650</v>
      </c>
      <c r="F1744" s="228">
        <v>1920</v>
      </c>
      <c r="G1744" s="228">
        <v>2340</v>
      </c>
      <c r="H1744" s="228">
        <v>3010</v>
      </c>
      <c r="I1744" s="228">
        <v>3560</v>
      </c>
    </row>
    <row r="1745" spans="2:9">
      <c r="B1745" s="227">
        <v>94802</v>
      </c>
      <c r="C1745" s="227" t="s">
        <v>358</v>
      </c>
      <c r="D1745" s="227" t="s">
        <v>359</v>
      </c>
      <c r="E1745" s="228">
        <v>1940</v>
      </c>
      <c r="F1745" s="228">
        <v>2200</v>
      </c>
      <c r="G1745" s="228">
        <v>2680</v>
      </c>
      <c r="H1745" s="228">
        <v>3430</v>
      </c>
      <c r="I1745" s="228">
        <v>4070</v>
      </c>
    </row>
    <row r="1746" spans="2:9">
      <c r="B1746" s="227">
        <v>94803</v>
      </c>
      <c r="C1746" s="227" t="s">
        <v>358</v>
      </c>
      <c r="D1746" s="227" t="s">
        <v>359</v>
      </c>
      <c r="E1746" s="228">
        <v>1790</v>
      </c>
      <c r="F1746" s="228">
        <v>2040</v>
      </c>
      <c r="G1746" s="228">
        <v>2480</v>
      </c>
      <c r="H1746" s="228">
        <v>3170</v>
      </c>
      <c r="I1746" s="228">
        <v>3770</v>
      </c>
    </row>
    <row r="1747" spans="2:9">
      <c r="B1747" s="227">
        <v>94804</v>
      </c>
      <c r="C1747" s="227" t="s">
        <v>358</v>
      </c>
      <c r="D1747" s="227" t="s">
        <v>359</v>
      </c>
      <c r="E1747" s="228">
        <v>1650</v>
      </c>
      <c r="F1747" s="228">
        <v>1920</v>
      </c>
      <c r="G1747" s="228">
        <v>2340</v>
      </c>
      <c r="H1747" s="228">
        <v>3010</v>
      </c>
      <c r="I1747" s="228">
        <v>3560</v>
      </c>
    </row>
    <row r="1748" spans="2:9">
      <c r="B1748" s="227">
        <v>94805</v>
      </c>
      <c r="C1748" s="227" t="s">
        <v>358</v>
      </c>
      <c r="D1748" s="227" t="s">
        <v>359</v>
      </c>
      <c r="E1748" s="228">
        <v>1770</v>
      </c>
      <c r="F1748" s="228">
        <v>2010</v>
      </c>
      <c r="G1748" s="228">
        <v>2450</v>
      </c>
      <c r="H1748" s="228">
        <v>3140</v>
      </c>
      <c r="I1748" s="228">
        <v>3720</v>
      </c>
    </row>
    <row r="1749" spans="2:9">
      <c r="B1749" s="227">
        <v>94806</v>
      </c>
      <c r="C1749" s="227" t="s">
        <v>358</v>
      </c>
      <c r="D1749" s="227" t="s">
        <v>359</v>
      </c>
      <c r="E1749" s="228">
        <v>1650</v>
      </c>
      <c r="F1749" s="228">
        <v>1920</v>
      </c>
      <c r="G1749" s="228">
        <v>2340</v>
      </c>
      <c r="H1749" s="228">
        <v>3010</v>
      </c>
      <c r="I1749" s="228">
        <v>3560</v>
      </c>
    </row>
    <row r="1750" spans="2:9">
      <c r="B1750" s="227">
        <v>94807</v>
      </c>
      <c r="C1750" s="227" t="s">
        <v>358</v>
      </c>
      <c r="D1750" s="227" t="s">
        <v>359</v>
      </c>
      <c r="E1750" s="228">
        <v>1940</v>
      </c>
      <c r="F1750" s="228">
        <v>2200</v>
      </c>
      <c r="G1750" s="228">
        <v>2680</v>
      </c>
      <c r="H1750" s="228">
        <v>3430</v>
      </c>
      <c r="I1750" s="228">
        <v>4070</v>
      </c>
    </row>
    <row r="1751" spans="2:9">
      <c r="B1751" s="227">
        <v>94820</v>
      </c>
      <c r="C1751" s="227" t="s">
        <v>358</v>
      </c>
      <c r="D1751" s="227" t="s">
        <v>359</v>
      </c>
      <c r="E1751" s="228">
        <v>1940</v>
      </c>
      <c r="F1751" s="228">
        <v>2200</v>
      </c>
      <c r="G1751" s="228">
        <v>2680</v>
      </c>
      <c r="H1751" s="228">
        <v>3430</v>
      </c>
      <c r="I1751" s="228">
        <v>4070</v>
      </c>
    </row>
    <row r="1752" spans="2:9">
      <c r="B1752" s="227">
        <v>94850</v>
      </c>
      <c r="C1752" s="227" t="s">
        <v>358</v>
      </c>
      <c r="D1752" s="227" t="s">
        <v>359</v>
      </c>
      <c r="E1752" s="228">
        <v>1940</v>
      </c>
      <c r="F1752" s="228">
        <v>2200</v>
      </c>
      <c r="G1752" s="228">
        <v>2680</v>
      </c>
      <c r="H1752" s="228">
        <v>3430</v>
      </c>
      <c r="I1752" s="228">
        <v>4070</v>
      </c>
    </row>
    <row r="1753" spans="2:9">
      <c r="B1753" s="227">
        <v>94901</v>
      </c>
      <c r="C1753" s="227" t="s">
        <v>352</v>
      </c>
      <c r="D1753" s="227" t="s">
        <v>353</v>
      </c>
      <c r="E1753" s="228">
        <v>2070</v>
      </c>
      <c r="F1753" s="228">
        <v>2540</v>
      </c>
      <c r="G1753" s="228">
        <v>3030</v>
      </c>
      <c r="H1753" s="228">
        <v>3710</v>
      </c>
      <c r="I1753" s="228">
        <v>4030</v>
      </c>
    </row>
    <row r="1754" spans="2:9">
      <c r="B1754" s="227">
        <v>94903</v>
      </c>
      <c r="C1754" s="227" t="s">
        <v>352</v>
      </c>
      <c r="D1754" s="227" t="s">
        <v>353</v>
      </c>
      <c r="E1754" s="228">
        <v>2590</v>
      </c>
      <c r="F1754" s="228">
        <v>3170</v>
      </c>
      <c r="G1754" s="228">
        <v>3780</v>
      </c>
      <c r="H1754" s="228">
        <v>4710</v>
      </c>
      <c r="I1754" s="228">
        <v>5010</v>
      </c>
    </row>
    <row r="1755" spans="2:9">
      <c r="B1755" s="227">
        <v>94904</v>
      </c>
      <c r="C1755" s="227" t="s">
        <v>352</v>
      </c>
      <c r="D1755" s="227" t="s">
        <v>353</v>
      </c>
      <c r="E1755" s="228">
        <v>2070</v>
      </c>
      <c r="F1755" s="228">
        <v>2540</v>
      </c>
      <c r="G1755" s="228">
        <v>3030</v>
      </c>
      <c r="H1755" s="228">
        <v>3740</v>
      </c>
      <c r="I1755" s="228">
        <v>4030</v>
      </c>
    </row>
    <row r="1756" spans="2:9">
      <c r="B1756" s="227">
        <v>94912</v>
      </c>
      <c r="C1756" s="227" t="s">
        <v>352</v>
      </c>
      <c r="D1756" s="227" t="s">
        <v>353</v>
      </c>
      <c r="E1756" s="228">
        <v>2190</v>
      </c>
      <c r="F1756" s="228">
        <v>2680</v>
      </c>
      <c r="G1756" s="228">
        <v>3200</v>
      </c>
      <c r="H1756" s="228">
        <v>3990</v>
      </c>
      <c r="I1756" s="228">
        <v>4240</v>
      </c>
    </row>
    <row r="1757" spans="2:9">
      <c r="B1757" s="227">
        <v>94913</v>
      </c>
      <c r="C1757" s="227" t="s">
        <v>352</v>
      </c>
      <c r="D1757" s="227" t="s">
        <v>353</v>
      </c>
      <c r="E1757" s="228">
        <v>2190</v>
      </c>
      <c r="F1757" s="228">
        <v>2680</v>
      </c>
      <c r="G1757" s="228">
        <v>3200</v>
      </c>
      <c r="H1757" s="228">
        <v>3990</v>
      </c>
      <c r="I1757" s="228">
        <v>4240</v>
      </c>
    </row>
    <row r="1758" spans="2:9">
      <c r="B1758" s="227">
        <v>94914</v>
      </c>
      <c r="C1758" s="227" t="s">
        <v>352</v>
      </c>
      <c r="D1758" s="227" t="s">
        <v>353</v>
      </c>
      <c r="E1758" s="228">
        <v>2190</v>
      </c>
      <c r="F1758" s="228">
        <v>2680</v>
      </c>
      <c r="G1758" s="228">
        <v>3200</v>
      </c>
      <c r="H1758" s="228">
        <v>3990</v>
      </c>
      <c r="I1758" s="228">
        <v>4240</v>
      </c>
    </row>
    <row r="1759" spans="2:9">
      <c r="B1759" s="227">
        <v>94915</v>
      </c>
      <c r="C1759" s="227" t="s">
        <v>352</v>
      </c>
      <c r="D1759" s="227" t="s">
        <v>353</v>
      </c>
      <c r="E1759" s="228">
        <v>2190</v>
      </c>
      <c r="F1759" s="228">
        <v>2680</v>
      </c>
      <c r="G1759" s="228">
        <v>3200</v>
      </c>
      <c r="H1759" s="228">
        <v>3990</v>
      </c>
      <c r="I1759" s="228">
        <v>4240</v>
      </c>
    </row>
    <row r="1760" spans="2:9">
      <c r="B1760" s="227">
        <v>94920</v>
      </c>
      <c r="C1760" s="227" t="s">
        <v>352</v>
      </c>
      <c r="D1760" s="227" t="s">
        <v>353</v>
      </c>
      <c r="E1760" s="228">
        <v>2890</v>
      </c>
      <c r="F1760" s="228">
        <v>3530</v>
      </c>
      <c r="G1760" s="228">
        <v>4210</v>
      </c>
      <c r="H1760" s="228">
        <v>5250</v>
      </c>
      <c r="I1760" s="228">
        <v>5580</v>
      </c>
    </row>
    <row r="1761" spans="2:9">
      <c r="B1761" s="227">
        <v>94922</v>
      </c>
      <c r="C1761" s="227" t="s">
        <v>364</v>
      </c>
      <c r="D1761" s="227" t="s">
        <v>365</v>
      </c>
      <c r="E1761" s="228">
        <v>1920</v>
      </c>
      <c r="F1761" s="228">
        <v>2160</v>
      </c>
      <c r="G1761" s="228">
        <v>2830</v>
      </c>
      <c r="H1761" s="228">
        <v>3840</v>
      </c>
      <c r="I1761" s="228">
        <v>4070</v>
      </c>
    </row>
    <row r="1762" spans="2:9">
      <c r="B1762" s="227">
        <v>94923</v>
      </c>
      <c r="C1762" s="227" t="s">
        <v>364</v>
      </c>
      <c r="D1762" s="227" t="s">
        <v>365</v>
      </c>
      <c r="E1762" s="228">
        <v>1670</v>
      </c>
      <c r="F1762" s="228">
        <v>1870</v>
      </c>
      <c r="G1762" s="228">
        <v>2460</v>
      </c>
      <c r="H1762" s="228">
        <v>3330</v>
      </c>
      <c r="I1762" s="228">
        <v>3530</v>
      </c>
    </row>
    <row r="1763" spans="2:9">
      <c r="B1763" s="227">
        <v>94924</v>
      </c>
      <c r="C1763" s="227" t="s">
        <v>352</v>
      </c>
      <c r="D1763" s="227" t="s">
        <v>353</v>
      </c>
      <c r="E1763" s="228">
        <v>2070</v>
      </c>
      <c r="F1763" s="228">
        <v>2540</v>
      </c>
      <c r="G1763" s="228">
        <v>3030</v>
      </c>
      <c r="H1763" s="228">
        <v>3710</v>
      </c>
      <c r="I1763" s="228">
        <v>4030</v>
      </c>
    </row>
    <row r="1764" spans="2:9">
      <c r="B1764" s="227">
        <v>94925</v>
      </c>
      <c r="C1764" s="227" t="s">
        <v>352</v>
      </c>
      <c r="D1764" s="227" t="s">
        <v>353</v>
      </c>
      <c r="E1764" s="228">
        <v>2770</v>
      </c>
      <c r="F1764" s="228">
        <v>3390</v>
      </c>
      <c r="G1764" s="228">
        <v>4040</v>
      </c>
      <c r="H1764" s="228">
        <v>5040</v>
      </c>
      <c r="I1764" s="228">
        <v>5360</v>
      </c>
    </row>
    <row r="1765" spans="2:9">
      <c r="B1765" s="227">
        <v>94927</v>
      </c>
      <c r="C1765" s="227" t="s">
        <v>364</v>
      </c>
      <c r="D1765" s="227" t="s">
        <v>365</v>
      </c>
      <c r="E1765" s="228">
        <v>1540</v>
      </c>
      <c r="F1765" s="228">
        <v>1710</v>
      </c>
      <c r="G1765" s="228">
        <v>2240</v>
      </c>
      <c r="H1765" s="228">
        <v>3060</v>
      </c>
      <c r="I1765" s="228">
        <v>3240</v>
      </c>
    </row>
    <row r="1766" spans="2:9">
      <c r="B1766" s="227">
        <v>94928</v>
      </c>
      <c r="C1766" s="227" t="s">
        <v>364</v>
      </c>
      <c r="D1766" s="227" t="s">
        <v>365</v>
      </c>
      <c r="E1766" s="228">
        <v>1660</v>
      </c>
      <c r="F1766" s="228">
        <v>1840</v>
      </c>
      <c r="G1766" s="228">
        <v>2420</v>
      </c>
      <c r="H1766" s="228">
        <v>3310</v>
      </c>
      <c r="I1766" s="228">
        <v>3500</v>
      </c>
    </row>
    <row r="1767" spans="2:9">
      <c r="B1767" s="227">
        <v>94929</v>
      </c>
      <c r="C1767" s="227" t="s">
        <v>352</v>
      </c>
      <c r="D1767" s="227" t="s">
        <v>353</v>
      </c>
      <c r="E1767" s="228">
        <v>2250</v>
      </c>
      <c r="F1767" s="228">
        <v>2770</v>
      </c>
      <c r="G1767" s="228">
        <v>3320</v>
      </c>
      <c r="H1767" s="228">
        <v>4060</v>
      </c>
      <c r="I1767" s="228">
        <v>4450</v>
      </c>
    </row>
    <row r="1768" spans="2:9">
      <c r="B1768" s="227">
        <v>94930</v>
      </c>
      <c r="C1768" s="227" t="s">
        <v>352</v>
      </c>
      <c r="D1768" s="227" t="s">
        <v>353</v>
      </c>
      <c r="E1768" s="228">
        <v>2070</v>
      </c>
      <c r="F1768" s="228">
        <v>2540</v>
      </c>
      <c r="G1768" s="228">
        <v>3030</v>
      </c>
      <c r="H1768" s="228">
        <v>3740</v>
      </c>
      <c r="I1768" s="228">
        <v>4030</v>
      </c>
    </row>
    <row r="1769" spans="2:9">
      <c r="B1769" s="227">
        <v>94931</v>
      </c>
      <c r="C1769" s="227" t="s">
        <v>364</v>
      </c>
      <c r="D1769" s="227" t="s">
        <v>365</v>
      </c>
      <c r="E1769" s="228">
        <v>1450</v>
      </c>
      <c r="F1769" s="228">
        <v>1630</v>
      </c>
      <c r="G1769" s="228">
        <v>2140</v>
      </c>
      <c r="H1769" s="228">
        <v>2910</v>
      </c>
      <c r="I1769" s="228">
        <v>3090</v>
      </c>
    </row>
    <row r="1770" spans="2:9">
      <c r="B1770" s="227">
        <v>94933</v>
      </c>
      <c r="C1770" s="227" t="s">
        <v>352</v>
      </c>
      <c r="D1770" s="227" t="s">
        <v>353</v>
      </c>
      <c r="E1770" s="228">
        <v>2640</v>
      </c>
      <c r="F1770" s="228">
        <v>3230</v>
      </c>
      <c r="G1770" s="228">
        <v>3850</v>
      </c>
      <c r="H1770" s="228">
        <v>4800</v>
      </c>
      <c r="I1770" s="228">
        <v>5100</v>
      </c>
    </row>
    <row r="1771" spans="2:9">
      <c r="B1771" s="227">
        <v>94937</v>
      </c>
      <c r="C1771" s="227" t="s">
        <v>352</v>
      </c>
      <c r="D1771" s="227" t="s">
        <v>353</v>
      </c>
      <c r="E1771" s="228">
        <v>2070</v>
      </c>
      <c r="F1771" s="228">
        <v>2540</v>
      </c>
      <c r="G1771" s="228">
        <v>3030</v>
      </c>
      <c r="H1771" s="228">
        <v>3710</v>
      </c>
      <c r="I1771" s="228">
        <v>4030</v>
      </c>
    </row>
    <row r="1772" spans="2:9">
      <c r="B1772" s="227">
        <v>94938</v>
      </c>
      <c r="C1772" s="227" t="s">
        <v>352</v>
      </c>
      <c r="D1772" s="227" t="s">
        <v>353</v>
      </c>
      <c r="E1772" s="228">
        <v>2350</v>
      </c>
      <c r="F1772" s="228">
        <v>2900</v>
      </c>
      <c r="G1772" s="228">
        <v>3470</v>
      </c>
      <c r="H1772" s="228">
        <v>4250</v>
      </c>
      <c r="I1772" s="228">
        <v>4660</v>
      </c>
    </row>
    <row r="1773" spans="2:9">
      <c r="B1773" s="227">
        <v>94939</v>
      </c>
      <c r="C1773" s="227" t="s">
        <v>352</v>
      </c>
      <c r="D1773" s="227" t="s">
        <v>353</v>
      </c>
      <c r="E1773" s="228">
        <v>2550</v>
      </c>
      <c r="F1773" s="228">
        <v>3120</v>
      </c>
      <c r="G1773" s="228">
        <v>3720</v>
      </c>
      <c r="H1773" s="228">
        <v>4640</v>
      </c>
      <c r="I1773" s="228">
        <v>4930</v>
      </c>
    </row>
    <row r="1774" spans="2:9">
      <c r="B1774" s="227">
        <v>94940</v>
      </c>
      <c r="C1774" s="227" t="s">
        <v>352</v>
      </c>
      <c r="D1774" s="227" t="s">
        <v>353</v>
      </c>
      <c r="E1774" s="228">
        <v>2070</v>
      </c>
      <c r="F1774" s="228">
        <v>2540</v>
      </c>
      <c r="G1774" s="228">
        <v>3030</v>
      </c>
      <c r="H1774" s="228">
        <v>3710</v>
      </c>
      <c r="I1774" s="228">
        <v>4030</v>
      </c>
    </row>
    <row r="1775" spans="2:9">
      <c r="B1775" s="227">
        <v>94941</v>
      </c>
      <c r="C1775" s="227" t="s">
        <v>352</v>
      </c>
      <c r="D1775" s="227" t="s">
        <v>353</v>
      </c>
      <c r="E1775" s="228">
        <v>2530</v>
      </c>
      <c r="F1775" s="228">
        <v>3090</v>
      </c>
      <c r="G1775" s="228">
        <v>3690</v>
      </c>
      <c r="H1775" s="228">
        <v>4600</v>
      </c>
      <c r="I1775" s="228">
        <v>4890</v>
      </c>
    </row>
    <row r="1776" spans="2:9">
      <c r="B1776" s="227">
        <v>94942</v>
      </c>
      <c r="C1776" s="227" t="s">
        <v>352</v>
      </c>
      <c r="D1776" s="227" t="s">
        <v>353</v>
      </c>
      <c r="E1776" s="228">
        <v>2190</v>
      </c>
      <c r="F1776" s="228">
        <v>2680</v>
      </c>
      <c r="G1776" s="228">
        <v>3200</v>
      </c>
      <c r="H1776" s="228">
        <v>3990</v>
      </c>
      <c r="I1776" s="228">
        <v>4240</v>
      </c>
    </row>
    <row r="1777" spans="2:9">
      <c r="B1777" s="227">
        <v>94945</v>
      </c>
      <c r="C1777" s="227" t="s">
        <v>352</v>
      </c>
      <c r="D1777" s="227" t="s">
        <v>353</v>
      </c>
      <c r="E1777" s="228">
        <v>2070</v>
      </c>
      <c r="F1777" s="228">
        <v>2540</v>
      </c>
      <c r="G1777" s="228">
        <v>3030</v>
      </c>
      <c r="H1777" s="228">
        <v>3710</v>
      </c>
      <c r="I1777" s="228">
        <v>4030</v>
      </c>
    </row>
    <row r="1778" spans="2:9">
      <c r="B1778" s="227">
        <v>94945</v>
      </c>
      <c r="C1778" s="227" t="s">
        <v>364</v>
      </c>
      <c r="D1778" s="227" t="s">
        <v>365</v>
      </c>
      <c r="E1778" s="228">
        <v>2070</v>
      </c>
      <c r="F1778" s="228">
        <v>2540</v>
      </c>
      <c r="G1778" s="228">
        <v>3030</v>
      </c>
      <c r="H1778" s="228">
        <v>3710</v>
      </c>
      <c r="I1778" s="228">
        <v>4030</v>
      </c>
    </row>
    <row r="1779" spans="2:9">
      <c r="B1779" s="227">
        <v>94946</v>
      </c>
      <c r="C1779" s="227" t="s">
        <v>352</v>
      </c>
      <c r="D1779" s="227" t="s">
        <v>353</v>
      </c>
      <c r="E1779" s="228">
        <v>2070</v>
      </c>
      <c r="F1779" s="228">
        <v>2540</v>
      </c>
      <c r="G1779" s="228">
        <v>3030</v>
      </c>
      <c r="H1779" s="228">
        <v>3710</v>
      </c>
      <c r="I1779" s="228">
        <v>4030</v>
      </c>
    </row>
    <row r="1780" spans="2:9">
      <c r="B1780" s="227">
        <v>94947</v>
      </c>
      <c r="C1780" s="227" t="s">
        <v>352</v>
      </c>
      <c r="D1780" s="227" t="s">
        <v>353</v>
      </c>
      <c r="E1780" s="228">
        <v>2070</v>
      </c>
      <c r="F1780" s="228">
        <v>2540</v>
      </c>
      <c r="G1780" s="228">
        <v>3030</v>
      </c>
      <c r="H1780" s="228">
        <v>3710</v>
      </c>
      <c r="I1780" s="228">
        <v>4030</v>
      </c>
    </row>
    <row r="1781" spans="2:9">
      <c r="B1781" s="227">
        <v>94948</v>
      </c>
      <c r="C1781" s="227" t="s">
        <v>352</v>
      </c>
      <c r="D1781" s="227" t="s">
        <v>353</v>
      </c>
      <c r="E1781" s="228">
        <v>2190</v>
      </c>
      <c r="F1781" s="228">
        <v>2680</v>
      </c>
      <c r="G1781" s="228">
        <v>3200</v>
      </c>
      <c r="H1781" s="228">
        <v>3990</v>
      </c>
      <c r="I1781" s="228">
        <v>4240</v>
      </c>
    </row>
    <row r="1782" spans="2:9">
      <c r="B1782" s="227">
        <v>94949</v>
      </c>
      <c r="C1782" s="227" t="s">
        <v>352</v>
      </c>
      <c r="D1782" s="227" t="s">
        <v>353</v>
      </c>
      <c r="E1782" s="228">
        <v>2150</v>
      </c>
      <c r="F1782" s="228">
        <v>2620</v>
      </c>
      <c r="G1782" s="228">
        <v>3130</v>
      </c>
      <c r="H1782" s="228">
        <v>3900</v>
      </c>
      <c r="I1782" s="228">
        <v>4150</v>
      </c>
    </row>
    <row r="1783" spans="2:9">
      <c r="B1783" s="227">
        <v>94950</v>
      </c>
      <c r="C1783" s="227" t="s">
        <v>352</v>
      </c>
      <c r="D1783" s="227" t="s">
        <v>353</v>
      </c>
      <c r="E1783" s="228">
        <v>2070</v>
      </c>
      <c r="F1783" s="228">
        <v>2540</v>
      </c>
      <c r="G1783" s="228">
        <v>3030</v>
      </c>
      <c r="H1783" s="228">
        <v>3710</v>
      </c>
      <c r="I1783" s="228">
        <v>4030</v>
      </c>
    </row>
    <row r="1784" spans="2:9">
      <c r="B1784" s="227">
        <v>94951</v>
      </c>
      <c r="C1784" s="227" t="s">
        <v>364</v>
      </c>
      <c r="D1784" s="227" t="s">
        <v>365</v>
      </c>
      <c r="E1784" s="228">
        <v>1450</v>
      </c>
      <c r="F1784" s="228">
        <v>1630</v>
      </c>
      <c r="G1784" s="228">
        <v>2140</v>
      </c>
      <c r="H1784" s="228">
        <v>2910</v>
      </c>
      <c r="I1784" s="228">
        <v>3090</v>
      </c>
    </row>
    <row r="1785" spans="2:9">
      <c r="B1785" s="227">
        <v>94952</v>
      </c>
      <c r="C1785" s="227" t="s">
        <v>352</v>
      </c>
      <c r="D1785" s="227" t="s">
        <v>353</v>
      </c>
      <c r="E1785" s="228">
        <v>2070</v>
      </c>
      <c r="F1785" s="228">
        <v>2540</v>
      </c>
      <c r="G1785" s="228">
        <v>3030</v>
      </c>
      <c r="H1785" s="228">
        <v>3710</v>
      </c>
      <c r="I1785" s="228">
        <v>4030</v>
      </c>
    </row>
    <row r="1786" spans="2:9">
      <c r="B1786" s="227">
        <v>94952</v>
      </c>
      <c r="C1786" s="227" t="s">
        <v>364</v>
      </c>
      <c r="D1786" s="227" t="s">
        <v>365</v>
      </c>
      <c r="E1786" s="228">
        <v>2070</v>
      </c>
      <c r="F1786" s="228">
        <v>2540</v>
      </c>
      <c r="G1786" s="228">
        <v>3030</v>
      </c>
      <c r="H1786" s="228">
        <v>3710</v>
      </c>
      <c r="I1786" s="228">
        <v>4030</v>
      </c>
    </row>
    <row r="1787" spans="2:9">
      <c r="B1787" s="227">
        <v>94953</v>
      </c>
      <c r="C1787" s="227" t="s">
        <v>364</v>
      </c>
      <c r="D1787" s="227" t="s">
        <v>365</v>
      </c>
      <c r="E1787" s="228">
        <v>1540</v>
      </c>
      <c r="F1787" s="228">
        <v>1710</v>
      </c>
      <c r="G1787" s="228">
        <v>2240</v>
      </c>
      <c r="H1787" s="228">
        <v>3060</v>
      </c>
      <c r="I1787" s="228">
        <v>3240</v>
      </c>
    </row>
    <row r="1788" spans="2:9">
      <c r="B1788" s="227">
        <v>94954</v>
      </c>
      <c r="C1788" s="227" t="s">
        <v>364</v>
      </c>
      <c r="D1788" s="227" t="s">
        <v>365</v>
      </c>
      <c r="E1788" s="228">
        <v>1890</v>
      </c>
      <c r="F1788" s="228">
        <v>2100</v>
      </c>
      <c r="G1788" s="228">
        <v>2760</v>
      </c>
      <c r="H1788" s="228">
        <v>3770</v>
      </c>
      <c r="I1788" s="228">
        <v>3990</v>
      </c>
    </row>
    <row r="1789" spans="2:9">
      <c r="B1789" s="227">
        <v>94955</v>
      </c>
      <c r="C1789" s="227" t="s">
        <v>364</v>
      </c>
      <c r="D1789" s="227" t="s">
        <v>365</v>
      </c>
      <c r="E1789" s="228">
        <v>1540</v>
      </c>
      <c r="F1789" s="228">
        <v>1710</v>
      </c>
      <c r="G1789" s="228">
        <v>2240</v>
      </c>
      <c r="H1789" s="228">
        <v>3060</v>
      </c>
      <c r="I1789" s="228">
        <v>3240</v>
      </c>
    </row>
    <row r="1790" spans="2:9">
      <c r="B1790" s="227">
        <v>94956</v>
      </c>
      <c r="C1790" s="227" t="s">
        <v>352</v>
      </c>
      <c r="D1790" s="227" t="s">
        <v>353</v>
      </c>
      <c r="E1790" s="228">
        <v>2070</v>
      </c>
      <c r="F1790" s="228">
        <v>2540</v>
      </c>
      <c r="G1790" s="228">
        <v>3030</v>
      </c>
      <c r="H1790" s="228">
        <v>3710</v>
      </c>
      <c r="I1790" s="228">
        <v>4030</v>
      </c>
    </row>
    <row r="1791" spans="2:9">
      <c r="B1791" s="227">
        <v>94957</v>
      </c>
      <c r="C1791" s="227" t="s">
        <v>352</v>
      </c>
      <c r="D1791" s="227" t="s">
        <v>353</v>
      </c>
      <c r="E1791" s="228">
        <v>2840</v>
      </c>
      <c r="F1791" s="228">
        <v>3470</v>
      </c>
      <c r="G1791" s="228">
        <v>4140</v>
      </c>
      <c r="H1791" s="228">
        <v>5160</v>
      </c>
      <c r="I1791" s="228">
        <v>5490</v>
      </c>
    </row>
    <row r="1792" spans="2:9">
      <c r="B1792" s="227">
        <v>94960</v>
      </c>
      <c r="C1792" s="227" t="s">
        <v>352</v>
      </c>
      <c r="D1792" s="227" t="s">
        <v>353</v>
      </c>
      <c r="E1792" s="228">
        <v>2210</v>
      </c>
      <c r="F1792" s="228">
        <v>2710</v>
      </c>
      <c r="G1792" s="228">
        <v>3230</v>
      </c>
      <c r="H1792" s="228">
        <v>4030</v>
      </c>
      <c r="I1792" s="228">
        <v>4280</v>
      </c>
    </row>
    <row r="1793" spans="2:9">
      <c r="B1793" s="227">
        <v>94963</v>
      </c>
      <c r="C1793" s="227" t="s">
        <v>352</v>
      </c>
      <c r="D1793" s="227" t="s">
        <v>353</v>
      </c>
      <c r="E1793" s="228">
        <v>2280</v>
      </c>
      <c r="F1793" s="228">
        <v>2780</v>
      </c>
      <c r="G1793" s="228">
        <v>3320</v>
      </c>
      <c r="H1793" s="228">
        <v>4150</v>
      </c>
      <c r="I1793" s="228">
        <v>4400</v>
      </c>
    </row>
    <row r="1794" spans="2:9">
      <c r="B1794" s="227">
        <v>94964</v>
      </c>
      <c r="C1794" s="227" t="s">
        <v>352</v>
      </c>
      <c r="D1794" s="227" t="s">
        <v>353</v>
      </c>
      <c r="E1794" s="228">
        <v>2290</v>
      </c>
      <c r="F1794" s="228">
        <v>2800</v>
      </c>
      <c r="G1794" s="228">
        <v>3340</v>
      </c>
      <c r="H1794" s="228">
        <v>4170</v>
      </c>
      <c r="I1794" s="228">
        <v>4430</v>
      </c>
    </row>
    <row r="1795" spans="2:9">
      <c r="B1795" s="227">
        <v>94965</v>
      </c>
      <c r="C1795" s="227" t="s">
        <v>352</v>
      </c>
      <c r="D1795" s="227" t="s">
        <v>353</v>
      </c>
      <c r="E1795" s="228">
        <v>2450</v>
      </c>
      <c r="F1795" s="228">
        <v>2990</v>
      </c>
      <c r="G1795" s="228">
        <v>3570</v>
      </c>
      <c r="H1795" s="228">
        <v>4450</v>
      </c>
      <c r="I1795" s="228">
        <v>4730</v>
      </c>
    </row>
    <row r="1796" spans="2:9">
      <c r="B1796" s="227">
        <v>94966</v>
      </c>
      <c r="C1796" s="227" t="s">
        <v>352</v>
      </c>
      <c r="D1796" s="227" t="s">
        <v>353</v>
      </c>
      <c r="E1796" s="228">
        <v>2190</v>
      </c>
      <c r="F1796" s="228">
        <v>2680</v>
      </c>
      <c r="G1796" s="228">
        <v>3200</v>
      </c>
      <c r="H1796" s="228">
        <v>3990</v>
      </c>
      <c r="I1796" s="228">
        <v>4240</v>
      </c>
    </row>
    <row r="1797" spans="2:9">
      <c r="B1797" s="227">
        <v>94970</v>
      </c>
      <c r="C1797" s="227" t="s">
        <v>352</v>
      </c>
      <c r="D1797" s="227" t="s">
        <v>353</v>
      </c>
      <c r="E1797" s="228">
        <v>2070</v>
      </c>
      <c r="F1797" s="228">
        <v>2540</v>
      </c>
      <c r="G1797" s="228">
        <v>3030</v>
      </c>
      <c r="H1797" s="228">
        <v>3810</v>
      </c>
      <c r="I1797" s="228">
        <v>4070</v>
      </c>
    </row>
    <row r="1798" spans="2:9">
      <c r="B1798" s="227">
        <v>94971</v>
      </c>
      <c r="C1798" s="227" t="s">
        <v>352</v>
      </c>
      <c r="D1798" s="227" t="s">
        <v>353</v>
      </c>
      <c r="E1798" s="228">
        <v>2070</v>
      </c>
      <c r="F1798" s="228">
        <v>2540</v>
      </c>
      <c r="G1798" s="228">
        <v>3030</v>
      </c>
      <c r="H1798" s="228">
        <v>3710</v>
      </c>
      <c r="I1798" s="228">
        <v>4030</v>
      </c>
    </row>
    <row r="1799" spans="2:9">
      <c r="B1799" s="227">
        <v>94972</v>
      </c>
      <c r="C1799" s="227" t="s">
        <v>352</v>
      </c>
      <c r="D1799" s="227" t="s">
        <v>353</v>
      </c>
      <c r="E1799" s="228">
        <v>2070</v>
      </c>
      <c r="F1799" s="228">
        <v>2540</v>
      </c>
      <c r="G1799" s="228">
        <v>3030</v>
      </c>
      <c r="H1799" s="228">
        <v>3710</v>
      </c>
      <c r="I1799" s="228">
        <v>4030</v>
      </c>
    </row>
    <row r="1800" spans="2:9">
      <c r="B1800" s="227">
        <v>94972</v>
      </c>
      <c r="C1800" s="227" t="s">
        <v>364</v>
      </c>
      <c r="D1800" s="227" t="s">
        <v>365</v>
      </c>
      <c r="E1800" s="228">
        <v>2070</v>
      </c>
      <c r="F1800" s="228">
        <v>2540</v>
      </c>
      <c r="G1800" s="228">
        <v>3030</v>
      </c>
      <c r="H1800" s="228">
        <v>3710</v>
      </c>
      <c r="I1800" s="228">
        <v>4030</v>
      </c>
    </row>
    <row r="1801" spans="2:9">
      <c r="B1801" s="227">
        <v>94973</v>
      </c>
      <c r="C1801" s="227" t="s">
        <v>352</v>
      </c>
      <c r="D1801" s="227" t="s">
        <v>353</v>
      </c>
      <c r="E1801" s="228">
        <v>2070</v>
      </c>
      <c r="F1801" s="228">
        <v>2540</v>
      </c>
      <c r="G1801" s="228">
        <v>3030</v>
      </c>
      <c r="H1801" s="228">
        <v>3710</v>
      </c>
      <c r="I1801" s="228">
        <v>4030</v>
      </c>
    </row>
    <row r="1802" spans="2:9">
      <c r="B1802" s="227">
        <v>94975</v>
      </c>
      <c r="C1802" s="227" t="s">
        <v>364</v>
      </c>
      <c r="D1802" s="227" t="s">
        <v>365</v>
      </c>
      <c r="E1802" s="228">
        <v>1540</v>
      </c>
      <c r="F1802" s="228">
        <v>1710</v>
      </c>
      <c r="G1802" s="228">
        <v>2240</v>
      </c>
      <c r="H1802" s="228">
        <v>3060</v>
      </c>
      <c r="I1802" s="228">
        <v>3240</v>
      </c>
    </row>
    <row r="1803" spans="2:9">
      <c r="B1803" s="227">
        <v>94976</v>
      </c>
      <c r="C1803" s="227" t="s">
        <v>352</v>
      </c>
      <c r="D1803" s="227" t="s">
        <v>353</v>
      </c>
      <c r="E1803" s="228">
        <v>2190</v>
      </c>
      <c r="F1803" s="228">
        <v>2680</v>
      </c>
      <c r="G1803" s="228">
        <v>3200</v>
      </c>
      <c r="H1803" s="228">
        <v>3990</v>
      </c>
      <c r="I1803" s="228">
        <v>4240</v>
      </c>
    </row>
    <row r="1804" spans="2:9">
      <c r="B1804" s="227">
        <v>94977</v>
      </c>
      <c r="C1804" s="227" t="s">
        <v>352</v>
      </c>
      <c r="D1804" s="227" t="s">
        <v>353</v>
      </c>
      <c r="E1804" s="228">
        <v>2190</v>
      </c>
      <c r="F1804" s="228">
        <v>2680</v>
      </c>
      <c r="G1804" s="228">
        <v>3200</v>
      </c>
      <c r="H1804" s="228">
        <v>3990</v>
      </c>
      <c r="I1804" s="228">
        <v>4240</v>
      </c>
    </row>
    <row r="1805" spans="2:9">
      <c r="B1805" s="227">
        <v>94978</v>
      </c>
      <c r="C1805" s="227" t="s">
        <v>352</v>
      </c>
      <c r="D1805" s="227" t="s">
        <v>353</v>
      </c>
      <c r="E1805" s="228">
        <v>2190</v>
      </c>
      <c r="F1805" s="228">
        <v>2680</v>
      </c>
      <c r="G1805" s="228">
        <v>3200</v>
      </c>
      <c r="H1805" s="228">
        <v>3990</v>
      </c>
      <c r="I1805" s="228">
        <v>4240</v>
      </c>
    </row>
    <row r="1806" spans="2:9">
      <c r="B1806" s="227">
        <v>94979</v>
      </c>
      <c r="C1806" s="227" t="s">
        <v>352</v>
      </c>
      <c r="D1806" s="227" t="s">
        <v>353</v>
      </c>
      <c r="E1806" s="228">
        <v>2190</v>
      </c>
      <c r="F1806" s="228">
        <v>2680</v>
      </c>
      <c r="G1806" s="228">
        <v>3200</v>
      </c>
      <c r="H1806" s="228">
        <v>3990</v>
      </c>
      <c r="I1806" s="228">
        <v>4240</v>
      </c>
    </row>
    <row r="1807" spans="2:9">
      <c r="B1807" s="227">
        <v>94999</v>
      </c>
      <c r="C1807" s="227" t="s">
        <v>364</v>
      </c>
      <c r="D1807" s="227" t="s">
        <v>365</v>
      </c>
      <c r="E1807" s="228">
        <v>1540</v>
      </c>
      <c r="F1807" s="228">
        <v>1710</v>
      </c>
      <c r="G1807" s="228">
        <v>2240</v>
      </c>
      <c r="H1807" s="228">
        <v>3060</v>
      </c>
      <c r="I1807" s="228">
        <v>3240</v>
      </c>
    </row>
    <row r="1808" spans="2:9">
      <c r="B1808" s="227">
        <v>95001</v>
      </c>
      <c r="C1808" s="227" t="s">
        <v>356</v>
      </c>
      <c r="D1808" s="227" t="s">
        <v>357</v>
      </c>
      <c r="E1808" s="228">
        <v>3050</v>
      </c>
      <c r="F1808" s="228">
        <v>3220</v>
      </c>
      <c r="G1808" s="228">
        <v>4220</v>
      </c>
      <c r="H1808" s="228">
        <v>5250</v>
      </c>
      <c r="I1808" s="228">
        <v>5600</v>
      </c>
    </row>
    <row r="1809" spans="2:9">
      <c r="B1809" s="227">
        <v>95002</v>
      </c>
      <c r="C1809" s="227" t="s">
        <v>354</v>
      </c>
      <c r="D1809" s="227" t="s">
        <v>355</v>
      </c>
      <c r="E1809" s="228">
        <v>2320</v>
      </c>
      <c r="F1809" s="228">
        <v>2640</v>
      </c>
      <c r="G1809" s="228">
        <v>3060</v>
      </c>
      <c r="H1809" s="228">
        <v>3980</v>
      </c>
      <c r="I1809" s="228">
        <v>4330</v>
      </c>
    </row>
    <row r="1810" spans="2:9">
      <c r="B1810" s="227">
        <v>95003</v>
      </c>
      <c r="C1810" s="227" t="s">
        <v>356</v>
      </c>
      <c r="D1810" s="227" t="s">
        <v>357</v>
      </c>
      <c r="E1810" s="228">
        <v>3420</v>
      </c>
      <c r="F1810" s="228">
        <v>3600</v>
      </c>
      <c r="G1810" s="228">
        <v>4720</v>
      </c>
      <c r="H1810" s="228">
        <v>5870</v>
      </c>
      <c r="I1810" s="228">
        <v>6270</v>
      </c>
    </row>
    <row r="1811" spans="2:9">
      <c r="B1811" s="227">
        <v>95004</v>
      </c>
      <c r="C1811" s="227" t="s">
        <v>338</v>
      </c>
      <c r="D1811" s="227" t="s">
        <v>339</v>
      </c>
      <c r="E1811" s="228">
        <v>2110</v>
      </c>
      <c r="F1811" s="228">
        <v>2230</v>
      </c>
      <c r="G1811" s="228">
        <v>2790</v>
      </c>
      <c r="H1811" s="228">
        <v>3830</v>
      </c>
      <c r="I1811" s="228">
        <v>4210</v>
      </c>
    </row>
    <row r="1812" spans="2:9">
      <c r="B1812" s="227">
        <v>95004</v>
      </c>
      <c r="C1812" s="227" t="s">
        <v>340</v>
      </c>
      <c r="D1812" s="227" t="s">
        <v>341</v>
      </c>
      <c r="E1812" s="228">
        <v>2110</v>
      </c>
      <c r="F1812" s="228">
        <v>2230</v>
      </c>
      <c r="G1812" s="228">
        <v>2790</v>
      </c>
      <c r="H1812" s="228">
        <v>3830</v>
      </c>
      <c r="I1812" s="228">
        <v>4210</v>
      </c>
    </row>
    <row r="1813" spans="2:9">
      <c r="B1813" s="227">
        <v>95005</v>
      </c>
      <c r="C1813" s="227" t="s">
        <v>356</v>
      </c>
      <c r="D1813" s="227" t="s">
        <v>357</v>
      </c>
      <c r="E1813" s="228">
        <v>3180</v>
      </c>
      <c r="F1813" s="228">
        <v>3360</v>
      </c>
      <c r="G1813" s="228">
        <v>4400</v>
      </c>
      <c r="H1813" s="228">
        <v>5480</v>
      </c>
      <c r="I1813" s="228">
        <v>5840</v>
      </c>
    </row>
    <row r="1814" spans="2:9">
      <c r="B1814" s="227">
        <v>95006</v>
      </c>
      <c r="C1814" s="227" t="s">
        <v>356</v>
      </c>
      <c r="D1814" s="227" t="s">
        <v>357</v>
      </c>
      <c r="E1814" s="228">
        <v>3180</v>
      </c>
      <c r="F1814" s="228">
        <v>3360</v>
      </c>
      <c r="G1814" s="228">
        <v>4400</v>
      </c>
      <c r="H1814" s="228">
        <v>5480</v>
      </c>
      <c r="I1814" s="228">
        <v>5840</v>
      </c>
    </row>
    <row r="1815" spans="2:9">
      <c r="B1815" s="227">
        <v>95007</v>
      </c>
      <c r="C1815" s="227" t="s">
        <v>356</v>
      </c>
      <c r="D1815" s="227" t="s">
        <v>357</v>
      </c>
      <c r="E1815" s="228">
        <v>3190</v>
      </c>
      <c r="F1815" s="228">
        <v>3370</v>
      </c>
      <c r="G1815" s="228">
        <v>4420</v>
      </c>
      <c r="H1815" s="228">
        <v>5500</v>
      </c>
      <c r="I1815" s="228">
        <v>5860</v>
      </c>
    </row>
    <row r="1816" spans="2:9">
      <c r="B1816" s="227">
        <v>95008</v>
      </c>
      <c r="C1816" s="227" t="s">
        <v>354</v>
      </c>
      <c r="D1816" s="227" t="s">
        <v>355</v>
      </c>
      <c r="E1816" s="228">
        <v>2540</v>
      </c>
      <c r="F1816" s="228">
        <v>2900</v>
      </c>
      <c r="G1816" s="228">
        <v>3360</v>
      </c>
      <c r="H1816" s="228">
        <v>4360</v>
      </c>
      <c r="I1816" s="228">
        <v>4760</v>
      </c>
    </row>
    <row r="1817" spans="2:9">
      <c r="B1817" s="227">
        <v>95009</v>
      </c>
      <c r="C1817" s="227" t="s">
        <v>354</v>
      </c>
      <c r="D1817" s="227" t="s">
        <v>355</v>
      </c>
      <c r="E1817" s="228">
        <v>2610</v>
      </c>
      <c r="F1817" s="228">
        <v>2980</v>
      </c>
      <c r="G1817" s="228">
        <v>3450</v>
      </c>
      <c r="H1817" s="228">
        <v>4480</v>
      </c>
      <c r="I1817" s="228">
        <v>4880</v>
      </c>
    </row>
    <row r="1818" spans="2:9">
      <c r="B1818" s="227">
        <v>95010</v>
      </c>
      <c r="C1818" s="227" t="s">
        <v>356</v>
      </c>
      <c r="D1818" s="227" t="s">
        <v>357</v>
      </c>
      <c r="E1818" s="228">
        <v>3100</v>
      </c>
      <c r="F1818" s="228">
        <v>3270</v>
      </c>
      <c r="G1818" s="228">
        <v>4290</v>
      </c>
      <c r="H1818" s="228">
        <v>5340</v>
      </c>
      <c r="I1818" s="228">
        <v>5690</v>
      </c>
    </row>
    <row r="1819" spans="2:9">
      <c r="B1819" s="227">
        <v>95011</v>
      </c>
      <c r="C1819" s="227" t="s">
        <v>354</v>
      </c>
      <c r="D1819" s="227" t="s">
        <v>355</v>
      </c>
      <c r="E1819" s="228">
        <v>2610</v>
      </c>
      <c r="F1819" s="228">
        <v>2980</v>
      </c>
      <c r="G1819" s="228">
        <v>3450</v>
      </c>
      <c r="H1819" s="228">
        <v>4480</v>
      </c>
      <c r="I1819" s="228">
        <v>4880</v>
      </c>
    </row>
    <row r="1820" spans="2:9">
      <c r="B1820" s="227">
        <v>95012</v>
      </c>
      <c r="C1820" s="227" t="s">
        <v>338</v>
      </c>
      <c r="D1820" s="227" t="s">
        <v>339</v>
      </c>
      <c r="E1820" s="228">
        <v>2110</v>
      </c>
      <c r="F1820" s="228">
        <v>2140</v>
      </c>
      <c r="G1820" s="228">
        <v>2600</v>
      </c>
      <c r="H1820" s="228">
        <v>3600</v>
      </c>
      <c r="I1820" s="228">
        <v>3960</v>
      </c>
    </row>
    <row r="1821" spans="2:9">
      <c r="B1821" s="227">
        <v>95013</v>
      </c>
      <c r="C1821" s="227" t="s">
        <v>354</v>
      </c>
      <c r="D1821" s="227" t="s">
        <v>355</v>
      </c>
      <c r="E1821" s="228">
        <v>2580</v>
      </c>
      <c r="F1821" s="228">
        <v>2940</v>
      </c>
      <c r="G1821" s="228">
        <v>3410</v>
      </c>
      <c r="H1821" s="228">
        <v>4430</v>
      </c>
      <c r="I1821" s="228">
        <v>4830</v>
      </c>
    </row>
    <row r="1822" spans="2:9">
      <c r="B1822" s="227">
        <v>95014</v>
      </c>
      <c r="C1822" s="227" t="s">
        <v>354</v>
      </c>
      <c r="D1822" s="227" t="s">
        <v>355</v>
      </c>
      <c r="E1822" s="228">
        <v>3410</v>
      </c>
      <c r="F1822" s="228">
        <v>3880</v>
      </c>
      <c r="G1822" s="228">
        <v>4500</v>
      </c>
      <c r="H1822" s="228">
        <v>5850</v>
      </c>
      <c r="I1822" s="228">
        <v>6370</v>
      </c>
    </row>
    <row r="1823" spans="2:9">
      <c r="B1823" s="227">
        <v>95015</v>
      </c>
      <c r="C1823" s="227" t="s">
        <v>354</v>
      </c>
      <c r="D1823" s="227" t="s">
        <v>355</v>
      </c>
      <c r="E1823" s="228">
        <v>2610</v>
      </c>
      <c r="F1823" s="228">
        <v>2980</v>
      </c>
      <c r="G1823" s="228">
        <v>3450</v>
      </c>
      <c r="H1823" s="228">
        <v>4480</v>
      </c>
      <c r="I1823" s="228">
        <v>4880</v>
      </c>
    </row>
    <row r="1824" spans="2:9">
      <c r="B1824" s="227">
        <v>95017</v>
      </c>
      <c r="C1824" s="227" t="s">
        <v>356</v>
      </c>
      <c r="D1824" s="227" t="s">
        <v>357</v>
      </c>
      <c r="E1824" s="228">
        <v>3420</v>
      </c>
      <c r="F1824" s="228">
        <v>3610</v>
      </c>
      <c r="G1824" s="228">
        <v>4730</v>
      </c>
      <c r="H1824" s="228">
        <v>5890</v>
      </c>
      <c r="I1824" s="228">
        <v>6270</v>
      </c>
    </row>
    <row r="1825" spans="2:9">
      <c r="B1825" s="227">
        <v>95018</v>
      </c>
      <c r="C1825" s="227" t="s">
        <v>356</v>
      </c>
      <c r="D1825" s="227" t="s">
        <v>357</v>
      </c>
      <c r="E1825" s="228">
        <v>3310</v>
      </c>
      <c r="F1825" s="228">
        <v>3490</v>
      </c>
      <c r="G1825" s="228">
        <v>4570</v>
      </c>
      <c r="H1825" s="228">
        <v>5690</v>
      </c>
      <c r="I1825" s="228">
        <v>6070</v>
      </c>
    </row>
    <row r="1826" spans="2:9">
      <c r="B1826" s="227">
        <v>95019</v>
      </c>
      <c r="C1826" s="227" t="s">
        <v>356</v>
      </c>
      <c r="D1826" s="227" t="s">
        <v>357</v>
      </c>
      <c r="E1826" s="228">
        <v>2570</v>
      </c>
      <c r="F1826" s="228">
        <v>2780</v>
      </c>
      <c r="G1826" s="228">
        <v>3650</v>
      </c>
      <c r="H1826" s="228">
        <v>4500</v>
      </c>
      <c r="I1826" s="228">
        <v>4960</v>
      </c>
    </row>
    <row r="1827" spans="2:9">
      <c r="B1827" s="227">
        <v>95020</v>
      </c>
      <c r="C1827" s="227" t="s">
        <v>354</v>
      </c>
      <c r="D1827" s="227" t="s">
        <v>355</v>
      </c>
      <c r="E1827" s="228">
        <v>2150</v>
      </c>
      <c r="F1827" s="228">
        <v>2430</v>
      </c>
      <c r="G1827" s="228">
        <v>2820</v>
      </c>
      <c r="H1827" s="228">
        <v>3610</v>
      </c>
      <c r="I1827" s="228">
        <v>3990</v>
      </c>
    </row>
    <row r="1828" spans="2:9">
      <c r="B1828" s="227">
        <v>95021</v>
      </c>
      <c r="C1828" s="227" t="s">
        <v>354</v>
      </c>
      <c r="D1828" s="227" t="s">
        <v>355</v>
      </c>
      <c r="E1828" s="228">
        <v>2610</v>
      </c>
      <c r="F1828" s="228">
        <v>2980</v>
      </c>
      <c r="G1828" s="228">
        <v>3450</v>
      </c>
      <c r="H1828" s="228">
        <v>4480</v>
      </c>
      <c r="I1828" s="228">
        <v>4880</v>
      </c>
    </row>
    <row r="1829" spans="2:9">
      <c r="B1829" s="227">
        <v>95023</v>
      </c>
      <c r="C1829" s="227" t="s">
        <v>354</v>
      </c>
      <c r="D1829" s="227" t="s">
        <v>355</v>
      </c>
      <c r="E1829" s="228">
        <v>2150</v>
      </c>
      <c r="F1829" s="228">
        <v>2430</v>
      </c>
      <c r="G1829" s="228">
        <v>2820</v>
      </c>
      <c r="H1829" s="228">
        <v>3610</v>
      </c>
      <c r="I1829" s="228">
        <v>3990</v>
      </c>
    </row>
    <row r="1830" spans="2:9">
      <c r="B1830" s="227">
        <v>95023</v>
      </c>
      <c r="C1830" s="227" t="s">
        <v>340</v>
      </c>
      <c r="D1830" s="227" t="s">
        <v>341</v>
      </c>
      <c r="E1830" s="228">
        <v>2150</v>
      </c>
      <c r="F1830" s="228">
        <v>2430</v>
      </c>
      <c r="G1830" s="228">
        <v>2820</v>
      </c>
      <c r="H1830" s="228">
        <v>3610</v>
      </c>
      <c r="I1830" s="228">
        <v>3990</v>
      </c>
    </row>
    <row r="1831" spans="2:9">
      <c r="B1831" s="227">
        <v>95024</v>
      </c>
      <c r="C1831" s="227" t="s">
        <v>340</v>
      </c>
      <c r="D1831" s="227" t="s">
        <v>341</v>
      </c>
      <c r="E1831" s="228">
        <v>1800</v>
      </c>
      <c r="F1831" s="228">
        <v>2000</v>
      </c>
      <c r="G1831" s="228">
        <v>2620</v>
      </c>
      <c r="H1831" s="228">
        <v>3650</v>
      </c>
      <c r="I1831" s="228">
        <v>4040</v>
      </c>
    </row>
    <row r="1832" spans="2:9">
      <c r="B1832" s="227">
        <v>95026</v>
      </c>
      <c r="C1832" s="227" t="s">
        <v>354</v>
      </c>
      <c r="D1832" s="227" t="s">
        <v>355</v>
      </c>
      <c r="E1832" s="228">
        <v>2610</v>
      </c>
      <c r="F1832" s="228">
        <v>2980</v>
      </c>
      <c r="G1832" s="228">
        <v>3450</v>
      </c>
      <c r="H1832" s="228">
        <v>4480</v>
      </c>
      <c r="I1832" s="228">
        <v>4880</v>
      </c>
    </row>
    <row r="1833" spans="2:9">
      <c r="B1833" s="227">
        <v>95030</v>
      </c>
      <c r="C1833" s="227" t="s">
        <v>354</v>
      </c>
      <c r="D1833" s="227" t="s">
        <v>355</v>
      </c>
      <c r="E1833" s="228">
        <v>2630</v>
      </c>
      <c r="F1833" s="228">
        <v>3000</v>
      </c>
      <c r="G1833" s="228">
        <v>3470</v>
      </c>
      <c r="H1833" s="228">
        <v>4510</v>
      </c>
      <c r="I1833" s="228">
        <v>4910</v>
      </c>
    </row>
    <row r="1834" spans="2:9">
      <c r="B1834" s="227">
        <v>95031</v>
      </c>
      <c r="C1834" s="227" t="s">
        <v>354</v>
      </c>
      <c r="D1834" s="227" t="s">
        <v>355</v>
      </c>
      <c r="E1834" s="228">
        <v>2610</v>
      </c>
      <c r="F1834" s="228">
        <v>2980</v>
      </c>
      <c r="G1834" s="228">
        <v>3450</v>
      </c>
      <c r="H1834" s="228">
        <v>4480</v>
      </c>
      <c r="I1834" s="228">
        <v>4880</v>
      </c>
    </row>
    <row r="1835" spans="2:9">
      <c r="B1835" s="227">
        <v>95032</v>
      </c>
      <c r="C1835" s="227" t="s">
        <v>354</v>
      </c>
      <c r="D1835" s="227" t="s">
        <v>355</v>
      </c>
      <c r="E1835" s="228">
        <v>2810</v>
      </c>
      <c r="F1835" s="228">
        <v>3210</v>
      </c>
      <c r="G1835" s="228">
        <v>3720</v>
      </c>
      <c r="H1835" s="228">
        <v>4830</v>
      </c>
      <c r="I1835" s="228">
        <v>5270</v>
      </c>
    </row>
    <row r="1836" spans="2:9">
      <c r="B1836" s="227">
        <v>95033</v>
      </c>
      <c r="C1836" s="227" t="s">
        <v>354</v>
      </c>
      <c r="D1836" s="227" t="s">
        <v>355</v>
      </c>
      <c r="E1836" s="228">
        <v>3080</v>
      </c>
      <c r="F1836" s="228">
        <v>3350</v>
      </c>
      <c r="G1836" s="228">
        <v>4190</v>
      </c>
      <c r="H1836" s="228">
        <v>5300</v>
      </c>
      <c r="I1836" s="228">
        <v>5700</v>
      </c>
    </row>
    <row r="1837" spans="2:9">
      <c r="B1837" s="227">
        <v>95033</v>
      </c>
      <c r="C1837" s="227" t="s">
        <v>356</v>
      </c>
      <c r="D1837" s="227" t="s">
        <v>357</v>
      </c>
      <c r="E1837" s="228">
        <v>3080</v>
      </c>
      <c r="F1837" s="228">
        <v>3350</v>
      </c>
      <c r="G1837" s="228">
        <v>4190</v>
      </c>
      <c r="H1837" s="228">
        <v>5300</v>
      </c>
      <c r="I1837" s="228">
        <v>5700</v>
      </c>
    </row>
    <row r="1838" spans="2:9">
      <c r="B1838" s="227">
        <v>95035</v>
      </c>
      <c r="C1838" s="227" t="s">
        <v>354</v>
      </c>
      <c r="D1838" s="227" t="s">
        <v>355</v>
      </c>
      <c r="E1838" s="228">
        <v>2650</v>
      </c>
      <c r="F1838" s="228">
        <v>3020</v>
      </c>
      <c r="G1838" s="228">
        <v>3500</v>
      </c>
      <c r="H1838" s="228">
        <v>4550</v>
      </c>
      <c r="I1838" s="228">
        <v>4950</v>
      </c>
    </row>
    <row r="1839" spans="2:9">
      <c r="B1839" s="227">
        <v>95036</v>
      </c>
      <c r="C1839" s="227" t="s">
        <v>354</v>
      </c>
      <c r="D1839" s="227" t="s">
        <v>355</v>
      </c>
      <c r="E1839" s="228">
        <v>2610</v>
      </c>
      <c r="F1839" s="228">
        <v>2980</v>
      </c>
      <c r="G1839" s="228">
        <v>3450</v>
      </c>
      <c r="H1839" s="228">
        <v>4480</v>
      </c>
      <c r="I1839" s="228">
        <v>4880</v>
      </c>
    </row>
    <row r="1840" spans="2:9">
      <c r="B1840" s="227">
        <v>95037</v>
      </c>
      <c r="C1840" s="227" t="s">
        <v>354</v>
      </c>
      <c r="D1840" s="227" t="s">
        <v>355</v>
      </c>
      <c r="E1840" s="228">
        <v>2150</v>
      </c>
      <c r="F1840" s="228">
        <v>2430</v>
      </c>
      <c r="G1840" s="228">
        <v>2820</v>
      </c>
      <c r="H1840" s="228">
        <v>3610</v>
      </c>
      <c r="I1840" s="228">
        <v>3990</v>
      </c>
    </row>
    <row r="1841" spans="2:9">
      <c r="B1841" s="227">
        <v>95038</v>
      </c>
      <c r="C1841" s="227" t="s">
        <v>354</v>
      </c>
      <c r="D1841" s="227" t="s">
        <v>355</v>
      </c>
      <c r="E1841" s="228">
        <v>2610</v>
      </c>
      <c r="F1841" s="228">
        <v>2980</v>
      </c>
      <c r="G1841" s="228">
        <v>3450</v>
      </c>
      <c r="H1841" s="228">
        <v>4480</v>
      </c>
      <c r="I1841" s="228">
        <v>4880</v>
      </c>
    </row>
    <row r="1842" spans="2:9">
      <c r="B1842" s="227">
        <v>95039</v>
      </c>
      <c r="C1842" s="227" t="s">
        <v>338</v>
      </c>
      <c r="D1842" s="227" t="s">
        <v>339</v>
      </c>
      <c r="E1842" s="228">
        <v>2110</v>
      </c>
      <c r="F1842" s="228">
        <v>2140</v>
      </c>
      <c r="G1842" s="228">
        <v>2600</v>
      </c>
      <c r="H1842" s="228">
        <v>3600</v>
      </c>
      <c r="I1842" s="228">
        <v>3960</v>
      </c>
    </row>
    <row r="1843" spans="2:9">
      <c r="B1843" s="227">
        <v>95041</v>
      </c>
      <c r="C1843" s="227" t="s">
        <v>356</v>
      </c>
      <c r="D1843" s="227" t="s">
        <v>357</v>
      </c>
      <c r="E1843" s="228">
        <v>3310</v>
      </c>
      <c r="F1843" s="228">
        <v>3490</v>
      </c>
      <c r="G1843" s="228">
        <v>4570</v>
      </c>
      <c r="H1843" s="228">
        <v>5690</v>
      </c>
      <c r="I1843" s="228">
        <v>6070</v>
      </c>
    </row>
    <row r="1844" spans="2:9">
      <c r="B1844" s="227">
        <v>95043</v>
      </c>
      <c r="C1844" s="227" t="s">
        <v>340</v>
      </c>
      <c r="D1844" s="227" t="s">
        <v>341</v>
      </c>
      <c r="E1844" s="228">
        <v>1540</v>
      </c>
      <c r="F1844" s="228">
        <v>1730</v>
      </c>
      <c r="G1844" s="228">
        <v>2270</v>
      </c>
      <c r="H1844" s="228">
        <v>3200</v>
      </c>
      <c r="I1844" s="228">
        <v>3710</v>
      </c>
    </row>
    <row r="1845" spans="2:9">
      <c r="B1845" s="227">
        <v>95044</v>
      </c>
      <c r="C1845" s="227" t="s">
        <v>354</v>
      </c>
      <c r="D1845" s="227" t="s">
        <v>355</v>
      </c>
      <c r="E1845" s="228">
        <v>2610</v>
      </c>
      <c r="F1845" s="228">
        <v>2980</v>
      </c>
      <c r="G1845" s="228">
        <v>3450</v>
      </c>
      <c r="H1845" s="228">
        <v>4480</v>
      </c>
      <c r="I1845" s="228">
        <v>4880</v>
      </c>
    </row>
    <row r="1846" spans="2:9">
      <c r="B1846" s="227">
        <v>95045</v>
      </c>
      <c r="C1846" s="227" t="s">
        <v>340</v>
      </c>
      <c r="D1846" s="227" t="s">
        <v>341</v>
      </c>
      <c r="E1846" s="228">
        <v>1930</v>
      </c>
      <c r="F1846" s="228">
        <v>2140</v>
      </c>
      <c r="G1846" s="228">
        <v>2810</v>
      </c>
      <c r="H1846" s="228">
        <v>3920</v>
      </c>
      <c r="I1846" s="228">
        <v>4330</v>
      </c>
    </row>
    <row r="1847" spans="2:9">
      <c r="B1847" s="227">
        <v>95046</v>
      </c>
      <c r="C1847" s="227" t="s">
        <v>354</v>
      </c>
      <c r="D1847" s="227" t="s">
        <v>355</v>
      </c>
      <c r="E1847" s="228">
        <v>2150</v>
      </c>
      <c r="F1847" s="228">
        <v>2430</v>
      </c>
      <c r="G1847" s="228">
        <v>2820</v>
      </c>
      <c r="H1847" s="228">
        <v>3610</v>
      </c>
      <c r="I1847" s="228">
        <v>3990</v>
      </c>
    </row>
    <row r="1848" spans="2:9">
      <c r="B1848" s="227">
        <v>95050</v>
      </c>
      <c r="C1848" s="227" t="s">
        <v>354</v>
      </c>
      <c r="D1848" s="227" t="s">
        <v>355</v>
      </c>
      <c r="E1848" s="228">
        <v>2370</v>
      </c>
      <c r="F1848" s="228">
        <v>2700</v>
      </c>
      <c r="G1848" s="228">
        <v>3130</v>
      </c>
      <c r="H1848" s="228">
        <v>4070</v>
      </c>
      <c r="I1848" s="228">
        <v>4430</v>
      </c>
    </row>
    <row r="1849" spans="2:9">
      <c r="B1849" s="227">
        <v>95051</v>
      </c>
      <c r="C1849" s="227" t="s">
        <v>354</v>
      </c>
      <c r="D1849" s="227" t="s">
        <v>355</v>
      </c>
      <c r="E1849" s="228">
        <v>2880</v>
      </c>
      <c r="F1849" s="228">
        <v>3280</v>
      </c>
      <c r="G1849" s="228">
        <v>3800</v>
      </c>
      <c r="H1849" s="228">
        <v>4940</v>
      </c>
      <c r="I1849" s="228">
        <v>5380</v>
      </c>
    </row>
    <row r="1850" spans="2:9">
      <c r="B1850" s="227">
        <v>95052</v>
      </c>
      <c r="C1850" s="227" t="s">
        <v>354</v>
      </c>
      <c r="D1850" s="227" t="s">
        <v>355</v>
      </c>
      <c r="E1850" s="228">
        <v>2610</v>
      </c>
      <c r="F1850" s="228">
        <v>2980</v>
      </c>
      <c r="G1850" s="228">
        <v>3450</v>
      </c>
      <c r="H1850" s="228">
        <v>4480</v>
      </c>
      <c r="I1850" s="228">
        <v>4880</v>
      </c>
    </row>
    <row r="1851" spans="2:9">
      <c r="B1851" s="227">
        <v>95053</v>
      </c>
      <c r="C1851" s="227" t="s">
        <v>354</v>
      </c>
      <c r="D1851" s="227" t="s">
        <v>355</v>
      </c>
      <c r="E1851" s="228">
        <v>2370</v>
      </c>
      <c r="F1851" s="228">
        <v>2700</v>
      </c>
      <c r="G1851" s="228">
        <v>3130</v>
      </c>
      <c r="H1851" s="228">
        <v>4070</v>
      </c>
      <c r="I1851" s="228">
        <v>4430</v>
      </c>
    </row>
    <row r="1852" spans="2:9">
      <c r="B1852" s="227">
        <v>95054</v>
      </c>
      <c r="C1852" s="227" t="s">
        <v>354</v>
      </c>
      <c r="D1852" s="227" t="s">
        <v>355</v>
      </c>
      <c r="E1852" s="228">
        <v>3060</v>
      </c>
      <c r="F1852" s="228">
        <v>3500</v>
      </c>
      <c r="G1852" s="228">
        <v>4050</v>
      </c>
      <c r="H1852" s="228">
        <v>5260</v>
      </c>
      <c r="I1852" s="228">
        <v>5730</v>
      </c>
    </row>
    <row r="1853" spans="2:9">
      <c r="B1853" s="227">
        <v>95055</v>
      </c>
      <c r="C1853" s="227" t="s">
        <v>354</v>
      </c>
      <c r="D1853" s="227" t="s">
        <v>355</v>
      </c>
      <c r="E1853" s="228">
        <v>2610</v>
      </c>
      <c r="F1853" s="228">
        <v>2980</v>
      </c>
      <c r="G1853" s="228">
        <v>3450</v>
      </c>
      <c r="H1853" s="228">
        <v>4480</v>
      </c>
      <c r="I1853" s="228">
        <v>4880</v>
      </c>
    </row>
    <row r="1854" spans="2:9">
      <c r="B1854" s="227">
        <v>95056</v>
      </c>
      <c r="C1854" s="227" t="s">
        <v>354</v>
      </c>
      <c r="D1854" s="227" t="s">
        <v>355</v>
      </c>
      <c r="E1854" s="228">
        <v>2610</v>
      </c>
      <c r="F1854" s="228">
        <v>2980</v>
      </c>
      <c r="G1854" s="228">
        <v>3450</v>
      </c>
      <c r="H1854" s="228">
        <v>4480</v>
      </c>
      <c r="I1854" s="228">
        <v>4880</v>
      </c>
    </row>
    <row r="1855" spans="2:9">
      <c r="B1855" s="227">
        <v>95060</v>
      </c>
      <c r="C1855" s="227" t="s">
        <v>356</v>
      </c>
      <c r="D1855" s="227" t="s">
        <v>357</v>
      </c>
      <c r="E1855" s="228">
        <v>3600</v>
      </c>
      <c r="F1855" s="228">
        <v>3800</v>
      </c>
      <c r="G1855" s="228">
        <v>4980</v>
      </c>
      <c r="H1855" s="228">
        <v>6200</v>
      </c>
      <c r="I1855" s="228">
        <v>6610</v>
      </c>
    </row>
    <row r="1856" spans="2:9">
      <c r="B1856" s="227">
        <v>95061</v>
      </c>
      <c r="C1856" s="227" t="s">
        <v>356</v>
      </c>
      <c r="D1856" s="227" t="s">
        <v>357</v>
      </c>
      <c r="E1856" s="228">
        <v>3050</v>
      </c>
      <c r="F1856" s="228">
        <v>3220</v>
      </c>
      <c r="G1856" s="228">
        <v>4220</v>
      </c>
      <c r="H1856" s="228">
        <v>5250</v>
      </c>
      <c r="I1856" s="228">
        <v>5600</v>
      </c>
    </row>
    <row r="1857" spans="2:9">
      <c r="B1857" s="227">
        <v>95062</v>
      </c>
      <c r="C1857" s="227" t="s">
        <v>356</v>
      </c>
      <c r="D1857" s="227" t="s">
        <v>357</v>
      </c>
      <c r="E1857" s="228">
        <v>3440</v>
      </c>
      <c r="F1857" s="228">
        <v>3620</v>
      </c>
      <c r="G1857" s="228">
        <v>4750</v>
      </c>
      <c r="H1857" s="228">
        <v>5910</v>
      </c>
      <c r="I1857" s="228">
        <v>6300</v>
      </c>
    </row>
    <row r="1858" spans="2:9">
      <c r="B1858" s="227">
        <v>95063</v>
      </c>
      <c r="C1858" s="227" t="s">
        <v>356</v>
      </c>
      <c r="D1858" s="227" t="s">
        <v>357</v>
      </c>
      <c r="E1858" s="228">
        <v>3050</v>
      </c>
      <c r="F1858" s="228">
        <v>3220</v>
      </c>
      <c r="G1858" s="228">
        <v>4220</v>
      </c>
      <c r="H1858" s="228">
        <v>5250</v>
      </c>
      <c r="I1858" s="228">
        <v>5600</v>
      </c>
    </row>
    <row r="1859" spans="2:9">
      <c r="B1859" s="227">
        <v>95064</v>
      </c>
      <c r="C1859" s="227" t="s">
        <v>356</v>
      </c>
      <c r="D1859" s="227" t="s">
        <v>357</v>
      </c>
      <c r="E1859" s="228">
        <v>2570</v>
      </c>
      <c r="F1859" s="228">
        <v>2780</v>
      </c>
      <c r="G1859" s="228">
        <v>3650</v>
      </c>
      <c r="H1859" s="228">
        <v>4500</v>
      </c>
      <c r="I1859" s="228">
        <v>4960</v>
      </c>
    </row>
    <row r="1860" spans="2:9">
      <c r="B1860" s="227">
        <v>95065</v>
      </c>
      <c r="C1860" s="227" t="s">
        <v>356</v>
      </c>
      <c r="D1860" s="227" t="s">
        <v>357</v>
      </c>
      <c r="E1860" s="228">
        <v>3480</v>
      </c>
      <c r="F1860" s="228">
        <v>3670</v>
      </c>
      <c r="G1860" s="228">
        <v>4810</v>
      </c>
      <c r="H1860" s="228">
        <v>5990</v>
      </c>
      <c r="I1860" s="228">
        <v>6380</v>
      </c>
    </row>
    <row r="1861" spans="2:9">
      <c r="B1861" s="227">
        <v>95066</v>
      </c>
      <c r="C1861" s="227" t="s">
        <v>356</v>
      </c>
      <c r="D1861" s="227" t="s">
        <v>357</v>
      </c>
      <c r="E1861" s="228">
        <v>3420</v>
      </c>
      <c r="F1861" s="228">
        <v>3600</v>
      </c>
      <c r="G1861" s="228">
        <v>4720</v>
      </c>
      <c r="H1861" s="228">
        <v>5870</v>
      </c>
      <c r="I1861" s="228">
        <v>6270</v>
      </c>
    </row>
    <row r="1862" spans="2:9">
      <c r="B1862" s="227">
        <v>95067</v>
      </c>
      <c r="C1862" s="227" t="s">
        <v>356</v>
      </c>
      <c r="D1862" s="227" t="s">
        <v>357</v>
      </c>
      <c r="E1862" s="228">
        <v>3050</v>
      </c>
      <c r="F1862" s="228">
        <v>3220</v>
      </c>
      <c r="G1862" s="228">
        <v>4220</v>
      </c>
      <c r="H1862" s="228">
        <v>5250</v>
      </c>
      <c r="I1862" s="228">
        <v>5600</v>
      </c>
    </row>
    <row r="1863" spans="2:9">
      <c r="B1863" s="227">
        <v>95070</v>
      </c>
      <c r="C1863" s="227" t="s">
        <v>354</v>
      </c>
      <c r="D1863" s="227" t="s">
        <v>355</v>
      </c>
      <c r="E1863" s="228">
        <v>2910</v>
      </c>
      <c r="F1863" s="228">
        <v>3270</v>
      </c>
      <c r="G1863" s="228">
        <v>3880</v>
      </c>
      <c r="H1863" s="228">
        <v>5000</v>
      </c>
      <c r="I1863" s="228">
        <v>5430</v>
      </c>
    </row>
    <row r="1864" spans="2:9">
      <c r="B1864" s="227">
        <v>95071</v>
      </c>
      <c r="C1864" s="227" t="s">
        <v>354</v>
      </c>
      <c r="D1864" s="227" t="s">
        <v>355</v>
      </c>
      <c r="E1864" s="228">
        <v>2610</v>
      </c>
      <c r="F1864" s="228">
        <v>2980</v>
      </c>
      <c r="G1864" s="228">
        <v>3450</v>
      </c>
      <c r="H1864" s="228">
        <v>4480</v>
      </c>
      <c r="I1864" s="228">
        <v>4880</v>
      </c>
    </row>
    <row r="1865" spans="2:9">
      <c r="B1865" s="227">
        <v>95073</v>
      </c>
      <c r="C1865" s="227" t="s">
        <v>356</v>
      </c>
      <c r="D1865" s="227" t="s">
        <v>357</v>
      </c>
      <c r="E1865" s="228">
        <v>3190</v>
      </c>
      <c r="F1865" s="228">
        <v>3360</v>
      </c>
      <c r="G1865" s="228">
        <v>4410</v>
      </c>
      <c r="H1865" s="228">
        <v>5490</v>
      </c>
      <c r="I1865" s="228">
        <v>5850</v>
      </c>
    </row>
    <row r="1866" spans="2:9">
      <c r="B1866" s="227">
        <v>95075</v>
      </c>
      <c r="C1866" s="227" t="s">
        <v>340</v>
      </c>
      <c r="D1866" s="227" t="s">
        <v>341</v>
      </c>
      <c r="E1866" s="228">
        <v>2690</v>
      </c>
      <c r="F1866" s="228">
        <v>3000</v>
      </c>
      <c r="G1866" s="228">
        <v>3930</v>
      </c>
      <c r="H1866" s="228">
        <v>5480</v>
      </c>
      <c r="I1866" s="228">
        <v>6060</v>
      </c>
    </row>
    <row r="1867" spans="2:9">
      <c r="B1867" s="227">
        <v>95076</v>
      </c>
      <c r="C1867" s="227" t="s">
        <v>338</v>
      </c>
      <c r="D1867" s="227" t="s">
        <v>339</v>
      </c>
      <c r="E1867" s="228">
        <v>2570</v>
      </c>
      <c r="F1867" s="228">
        <v>2780</v>
      </c>
      <c r="G1867" s="228">
        <v>3650</v>
      </c>
      <c r="H1867" s="228">
        <v>4500</v>
      </c>
      <c r="I1867" s="228">
        <v>4960</v>
      </c>
    </row>
    <row r="1868" spans="2:9">
      <c r="B1868" s="227">
        <v>95076</v>
      </c>
      <c r="C1868" s="227" t="s">
        <v>354</v>
      </c>
      <c r="D1868" s="227" t="s">
        <v>355</v>
      </c>
      <c r="E1868" s="228">
        <v>2570</v>
      </c>
      <c r="F1868" s="228">
        <v>2780</v>
      </c>
      <c r="G1868" s="228">
        <v>3650</v>
      </c>
      <c r="H1868" s="228">
        <v>4500</v>
      </c>
      <c r="I1868" s="228">
        <v>4960</v>
      </c>
    </row>
    <row r="1869" spans="2:9">
      <c r="B1869" s="227">
        <v>95076</v>
      </c>
      <c r="C1869" s="227" t="s">
        <v>356</v>
      </c>
      <c r="D1869" s="227" t="s">
        <v>357</v>
      </c>
      <c r="E1869" s="228">
        <v>2570</v>
      </c>
      <c r="F1869" s="228">
        <v>2780</v>
      </c>
      <c r="G1869" s="228">
        <v>3650</v>
      </c>
      <c r="H1869" s="228">
        <v>4500</v>
      </c>
      <c r="I1869" s="228">
        <v>4960</v>
      </c>
    </row>
    <row r="1870" spans="2:9">
      <c r="B1870" s="227">
        <v>95077</v>
      </c>
      <c r="C1870" s="227" t="s">
        <v>356</v>
      </c>
      <c r="D1870" s="227" t="s">
        <v>357</v>
      </c>
      <c r="E1870" s="228">
        <v>3050</v>
      </c>
      <c r="F1870" s="228">
        <v>3220</v>
      </c>
      <c r="G1870" s="228">
        <v>4220</v>
      </c>
      <c r="H1870" s="228">
        <v>5250</v>
      </c>
      <c r="I1870" s="228">
        <v>5600</v>
      </c>
    </row>
    <row r="1871" spans="2:9">
      <c r="B1871" s="227">
        <v>95101</v>
      </c>
      <c r="C1871" s="227" t="s">
        <v>354</v>
      </c>
      <c r="D1871" s="227" t="s">
        <v>355</v>
      </c>
      <c r="E1871" s="228">
        <v>2610</v>
      </c>
      <c r="F1871" s="228">
        <v>2980</v>
      </c>
      <c r="G1871" s="228">
        <v>3450</v>
      </c>
      <c r="H1871" s="228">
        <v>4480</v>
      </c>
      <c r="I1871" s="228">
        <v>4880</v>
      </c>
    </row>
    <row r="1872" spans="2:9">
      <c r="B1872" s="227">
        <v>95103</v>
      </c>
      <c r="C1872" s="227" t="s">
        <v>354</v>
      </c>
      <c r="D1872" s="227" t="s">
        <v>355</v>
      </c>
      <c r="E1872" s="228">
        <v>2610</v>
      </c>
      <c r="F1872" s="228">
        <v>2980</v>
      </c>
      <c r="G1872" s="228">
        <v>3450</v>
      </c>
      <c r="H1872" s="228">
        <v>4480</v>
      </c>
      <c r="I1872" s="228">
        <v>4880</v>
      </c>
    </row>
    <row r="1873" spans="2:9">
      <c r="B1873" s="227">
        <v>95106</v>
      </c>
      <c r="C1873" s="227" t="s">
        <v>354</v>
      </c>
      <c r="D1873" s="227" t="s">
        <v>355</v>
      </c>
      <c r="E1873" s="228">
        <v>2610</v>
      </c>
      <c r="F1873" s="228">
        <v>2980</v>
      </c>
      <c r="G1873" s="228">
        <v>3450</v>
      </c>
      <c r="H1873" s="228">
        <v>4480</v>
      </c>
      <c r="I1873" s="228">
        <v>4880</v>
      </c>
    </row>
    <row r="1874" spans="2:9">
      <c r="B1874" s="227">
        <v>95108</v>
      </c>
      <c r="C1874" s="227" t="s">
        <v>354</v>
      </c>
      <c r="D1874" s="227" t="s">
        <v>355</v>
      </c>
      <c r="E1874" s="228">
        <v>2610</v>
      </c>
      <c r="F1874" s="228">
        <v>2980</v>
      </c>
      <c r="G1874" s="228">
        <v>3450</v>
      </c>
      <c r="H1874" s="228">
        <v>4480</v>
      </c>
      <c r="I1874" s="228">
        <v>4880</v>
      </c>
    </row>
    <row r="1875" spans="2:9">
      <c r="B1875" s="227">
        <v>95109</v>
      </c>
      <c r="C1875" s="227" t="s">
        <v>354</v>
      </c>
      <c r="D1875" s="227" t="s">
        <v>355</v>
      </c>
      <c r="E1875" s="228">
        <v>2610</v>
      </c>
      <c r="F1875" s="228">
        <v>2980</v>
      </c>
      <c r="G1875" s="228">
        <v>3450</v>
      </c>
      <c r="H1875" s="228">
        <v>4480</v>
      </c>
      <c r="I1875" s="228">
        <v>4880</v>
      </c>
    </row>
    <row r="1876" spans="2:9">
      <c r="B1876" s="227">
        <v>95110</v>
      </c>
      <c r="C1876" s="227" t="s">
        <v>354</v>
      </c>
      <c r="D1876" s="227" t="s">
        <v>355</v>
      </c>
      <c r="E1876" s="228">
        <v>2390</v>
      </c>
      <c r="F1876" s="228">
        <v>2730</v>
      </c>
      <c r="G1876" s="228">
        <v>3160</v>
      </c>
      <c r="H1876" s="228">
        <v>4110</v>
      </c>
      <c r="I1876" s="228">
        <v>4470</v>
      </c>
    </row>
    <row r="1877" spans="2:9">
      <c r="B1877" s="227">
        <v>95111</v>
      </c>
      <c r="C1877" s="227" t="s">
        <v>354</v>
      </c>
      <c r="D1877" s="227" t="s">
        <v>355</v>
      </c>
      <c r="E1877" s="228">
        <v>2150</v>
      </c>
      <c r="F1877" s="228">
        <v>2430</v>
      </c>
      <c r="G1877" s="228">
        <v>2820</v>
      </c>
      <c r="H1877" s="228">
        <v>3610</v>
      </c>
      <c r="I1877" s="228">
        <v>3990</v>
      </c>
    </row>
    <row r="1878" spans="2:9">
      <c r="B1878" s="227">
        <v>95112</v>
      </c>
      <c r="C1878" s="227" t="s">
        <v>354</v>
      </c>
      <c r="D1878" s="227" t="s">
        <v>355</v>
      </c>
      <c r="E1878" s="228">
        <v>2190</v>
      </c>
      <c r="F1878" s="228">
        <v>2490</v>
      </c>
      <c r="G1878" s="228">
        <v>2890</v>
      </c>
      <c r="H1878" s="228">
        <v>3750</v>
      </c>
      <c r="I1878" s="228">
        <v>4090</v>
      </c>
    </row>
    <row r="1879" spans="2:9">
      <c r="B1879" s="227">
        <v>95113</v>
      </c>
      <c r="C1879" s="227" t="s">
        <v>354</v>
      </c>
      <c r="D1879" s="227" t="s">
        <v>355</v>
      </c>
      <c r="E1879" s="228">
        <v>2900</v>
      </c>
      <c r="F1879" s="228">
        <v>3310</v>
      </c>
      <c r="G1879" s="228">
        <v>3830</v>
      </c>
      <c r="H1879" s="228">
        <v>4980</v>
      </c>
      <c r="I1879" s="228">
        <v>5420</v>
      </c>
    </row>
    <row r="1880" spans="2:9">
      <c r="B1880" s="227">
        <v>95116</v>
      </c>
      <c r="C1880" s="227" t="s">
        <v>354</v>
      </c>
      <c r="D1880" s="227" t="s">
        <v>355</v>
      </c>
      <c r="E1880" s="228">
        <v>2150</v>
      </c>
      <c r="F1880" s="228">
        <v>2430</v>
      </c>
      <c r="G1880" s="228">
        <v>2820</v>
      </c>
      <c r="H1880" s="228">
        <v>3610</v>
      </c>
      <c r="I1880" s="228">
        <v>3990</v>
      </c>
    </row>
    <row r="1881" spans="2:9">
      <c r="B1881" s="227">
        <v>95117</v>
      </c>
      <c r="C1881" s="227" t="s">
        <v>354</v>
      </c>
      <c r="D1881" s="227" t="s">
        <v>355</v>
      </c>
      <c r="E1881" s="228">
        <v>2260</v>
      </c>
      <c r="F1881" s="228">
        <v>2580</v>
      </c>
      <c r="G1881" s="228">
        <v>2990</v>
      </c>
      <c r="H1881" s="228">
        <v>3880</v>
      </c>
      <c r="I1881" s="228">
        <v>4230</v>
      </c>
    </row>
    <row r="1882" spans="2:9">
      <c r="B1882" s="227">
        <v>95118</v>
      </c>
      <c r="C1882" s="227" t="s">
        <v>354</v>
      </c>
      <c r="D1882" s="227" t="s">
        <v>355</v>
      </c>
      <c r="E1882" s="228">
        <v>2370</v>
      </c>
      <c r="F1882" s="228">
        <v>2700</v>
      </c>
      <c r="G1882" s="228">
        <v>3130</v>
      </c>
      <c r="H1882" s="228">
        <v>4070</v>
      </c>
      <c r="I1882" s="228">
        <v>4430</v>
      </c>
    </row>
    <row r="1883" spans="2:9">
      <c r="B1883" s="227">
        <v>95119</v>
      </c>
      <c r="C1883" s="227" t="s">
        <v>354</v>
      </c>
      <c r="D1883" s="227" t="s">
        <v>355</v>
      </c>
      <c r="E1883" s="228">
        <v>2660</v>
      </c>
      <c r="F1883" s="228">
        <v>3030</v>
      </c>
      <c r="G1883" s="228">
        <v>3510</v>
      </c>
      <c r="H1883" s="228">
        <v>4560</v>
      </c>
      <c r="I1883" s="228">
        <v>4970</v>
      </c>
    </row>
    <row r="1884" spans="2:9">
      <c r="B1884" s="227">
        <v>95120</v>
      </c>
      <c r="C1884" s="227" t="s">
        <v>354</v>
      </c>
      <c r="D1884" s="227" t="s">
        <v>355</v>
      </c>
      <c r="E1884" s="228">
        <v>2620</v>
      </c>
      <c r="F1884" s="228">
        <v>2970</v>
      </c>
      <c r="G1884" s="228">
        <v>3480</v>
      </c>
      <c r="H1884" s="228">
        <v>4480</v>
      </c>
      <c r="I1884" s="228">
        <v>4960</v>
      </c>
    </row>
    <row r="1885" spans="2:9">
      <c r="B1885" s="227">
        <v>95121</v>
      </c>
      <c r="C1885" s="227" t="s">
        <v>354</v>
      </c>
      <c r="D1885" s="227" t="s">
        <v>355</v>
      </c>
      <c r="E1885" s="228">
        <v>2630</v>
      </c>
      <c r="F1885" s="228">
        <v>3000</v>
      </c>
      <c r="G1885" s="228">
        <v>3480</v>
      </c>
      <c r="H1885" s="228">
        <v>4520</v>
      </c>
      <c r="I1885" s="228">
        <v>4930</v>
      </c>
    </row>
    <row r="1886" spans="2:9">
      <c r="B1886" s="227">
        <v>95122</v>
      </c>
      <c r="C1886" s="227" t="s">
        <v>354</v>
      </c>
      <c r="D1886" s="227" t="s">
        <v>355</v>
      </c>
      <c r="E1886" s="228">
        <v>2150</v>
      </c>
      <c r="F1886" s="228">
        <v>2430</v>
      </c>
      <c r="G1886" s="228">
        <v>2820</v>
      </c>
      <c r="H1886" s="228">
        <v>3610</v>
      </c>
      <c r="I1886" s="228">
        <v>3990</v>
      </c>
    </row>
    <row r="1887" spans="2:9">
      <c r="B1887" s="227">
        <v>95123</v>
      </c>
      <c r="C1887" s="227" t="s">
        <v>354</v>
      </c>
      <c r="D1887" s="227" t="s">
        <v>355</v>
      </c>
      <c r="E1887" s="228">
        <v>2600</v>
      </c>
      <c r="F1887" s="228">
        <v>2960</v>
      </c>
      <c r="G1887" s="228">
        <v>3430</v>
      </c>
      <c r="H1887" s="228">
        <v>4460</v>
      </c>
      <c r="I1887" s="228">
        <v>4850</v>
      </c>
    </row>
    <row r="1888" spans="2:9">
      <c r="B1888" s="227">
        <v>95124</v>
      </c>
      <c r="C1888" s="227" t="s">
        <v>354</v>
      </c>
      <c r="D1888" s="227" t="s">
        <v>355</v>
      </c>
      <c r="E1888" s="228">
        <v>2800</v>
      </c>
      <c r="F1888" s="228">
        <v>3190</v>
      </c>
      <c r="G1888" s="228">
        <v>3700</v>
      </c>
      <c r="H1888" s="228">
        <v>4810</v>
      </c>
      <c r="I1888" s="228">
        <v>5240</v>
      </c>
    </row>
    <row r="1889" spans="2:9">
      <c r="B1889" s="227">
        <v>95125</v>
      </c>
      <c r="C1889" s="227" t="s">
        <v>354</v>
      </c>
      <c r="D1889" s="227" t="s">
        <v>355</v>
      </c>
      <c r="E1889" s="228">
        <v>2260</v>
      </c>
      <c r="F1889" s="228">
        <v>2580</v>
      </c>
      <c r="G1889" s="228">
        <v>2990</v>
      </c>
      <c r="H1889" s="228">
        <v>3880</v>
      </c>
      <c r="I1889" s="228">
        <v>4230</v>
      </c>
    </row>
    <row r="1890" spans="2:9">
      <c r="B1890" s="227">
        <v>95126</v>
      </c>
      <c r="C1890" s="227" t="s">
        <v>354</v>
      </c>
      <c r="D1890" s="227" t="s">
        <v>355</v>
      </c>
      <c r="E1890" s="228">
        <v>2490</v>
      </c>
      <c r="F1890" s="228">
        <v>2840</v>
      </c>
      <c r="G1890" s="228">
        <v>3290</v>
      </c>
      <c r="H1890" s="228">
        <v>4270</v>
      </c>
      <c r="I1890" s="228">
        <v>4660</v>
      </c>
    </row>
    <row r="1891" spans="2:9">
      <c r="B1891" s="227">
        <v>95127</v>
      </c>
      <c r="C1891" s="227" t="s">
        <v>354</v>
      </c>
      <c r="D1891" s="227" t="s">
        <v>355</v>
      </c>
      <c r="E1891" s="228">
        <v>2160</v>
      </c>
      <c r="F1891" s="228">
        <v>2470</v>
      </c>
      <c r="G1891" s="228">
        <v>2860</v>
      </c>
      <c r="H1891" s="228">
        <v>3720</v>
      </c>
      <c r="I1891" s="228">
        <v>4050</v>
      </c>
    </row>
    <row r="1892" spans="2:9">
      <c r="B1892" s="227">
        <v>95128</v>
      </c>
      <c r="C1892" s="227" t="s">
        <v>354</v>
      </c>
      <c r="D1892" s="227" t="s">
        <v>355</v>
      </c>
      <c r="E1892" s="228">
        <v>2410</v>
      </c>
      <c r="F1892" s="228">
        <v>2750</v>
      </c>
      <c r="G1892" s="228">
        <v>3180</v>
      </c>
      <c r="H1892" s="228">
        <v>4130</v>
      </c>
      <c r="I1892" s="228">
        <v>4500</v>
      </c>
    </row>
    <row r="1893" spans="2:9">
      <c r="B1893" s="227">
        <v>95129</v>
      </c>
      <c r="C1893" s="227" t="s">
        <v>354</v>
      </c>
      <c r="D1893" s="227" t="s">
        <v>355</v>
      </c>
      <c r="E1893" s="228">
        <v>2580</v>
      </c>
      <c r="F1893" s="228">
        <v>2940</v>
      </c>
      <c r="G1893" s="228">
        <v>3410</v>
      </c>
      <c r="H1893" s="228">
        <v>4430</v>
      </c>
      <c r="I1893" s="228">
        <v>4830</v>
      </c>
    </row>
    <row r="1894" spans="2:9">
      <c r="B1894" s="227">
        <v>95130</v>
      </c>
      <c r="C1894" s="227" t="s">
        <v>354</v>
      </c>
      <c r="D1894" s="227" t="s">
        <v>355</v>
      </c>
      <c r="E1894" s="228">
        <v>2150</v>
      </c>
      <c r="F1894" s="228">
        <v>2430</v>
      </c>
      <c r="G1894" s="228">
        <v>2820</v>
      </c>
      <c r="H1894" s="228">
        <v>3610</v>
      </c>
      <c r="I1894" s="228">
        <v>3990</v>
      </c>
    </row>
    <row r="1895" spans="2:9">
      <c r="B1895" s="227">
        <v>95131</v>
      </c>
      <c r="C1895" s="227" t="s">
        <v>354</v>
      </c>
      <c r="D1895" s="227" t="s">
        <v>355</v>
      </c>
      <c r="E1895" s="228">
        <v>2820</v>
      </c>
      <c r="F1895" s="228">
        <v>3220</v>
      </c>
      <c r="G1895" s="228">
        <v>3730</v>
      </c>
      <c r="H1895" s="228">
        <v>4850</v>
      </c>
      <c r="I1895" s="228">
        <v>5280</v>
      </c>
    </row>
    <row r="1896" spans="2:9">
      <c r="B1896" s="227">
        <v>95132</v>
      </c>
      <c r="C1896" s="227" t="s">
        <v>354</v>
      </c>
      <c r="D1896" s="227" t="s">
        <v>355</v>
      </c>
      <c r="E1896" s="228">
        <v>2910</v>
      </c>
      <c r="F1896" s="228">
        <v>3320</v>
      </c>
      <c r="G1896" s="228">
        <v>3840</v>
      </c>
      <c r="H1896" s="228">
        <v>4990</v>
      </c>
      <c r="I1896" s="228">
        <v>5440</v>
      </c>
    </row>
    <row r="1897" spans="2:9">
      <c r="B1897" s="227">
        <v>95133</v>
      </c>
      <c r="C1897" s="227" t="s">
        <v>354</v>
      </c>
      <c r="D1897" s="227" t="s">
        <v>355</v>
      </c>
      <c r="E1897" s="228">
        <v>2250</v>
      </c>
      <c r="F1897" s="228">
        <v>2570</v>
      </c>
      <c r="G1897" s="228">
        <v>2980</v>
      </c>
      <c r="H1897" s="228">
        <v>3870</v>
      </c>
      <c r="I1897" s="228">
        <v>4220</v>
      </c>
    </row>
    <row r="1898" spans="2:9">
      <c r="B1898" s="227">
        <v>95134</v>
      </c>
      <c r="C1898" s="227" t="s">
        <v>354</v>
      </c>
      <c r="D1898" s="227" t="s">
        <v>355</v>
      </c>
      <c r="E1898" s="228">
        <v>3500</v>
      </c>
      <c r="F1898" s="228">
        <v>3990</v>
      </c>
      <c r="G1898" s="228">
        <v>4620</v>
      </c>
      <c r="H1898" s="228">
        <v>6000</v>
      </c>
      <c r="I1898" s="228">
        <v>6540</v>
      </c>
    </row>
    <row r="1899" spans="2:9">
      <c r="B1899" s="227">
        <v>95135</v>
      </c>
      <c r="C1899" s="227" t="s">
        <v>354</v>
      </c>
      <c r="D1899" s="227" t="s">
        <v>355</v>
      </c>
      <c r="E1899" s="228">
        <v>3390</v>
      </c>
      <c r="F1899" s="228">
        <v>3870</v>
      </c>
      <c r="G1899" s="228">
        <v>4480</v>
      </c>
      <c r="H1899" s="228">
        <v>5820</v>
      </c>
      <c r="I1899" s="228">
        <v>6340</v>
      </c>
    </row>
    <row r="1900" spans="2:9">
      <c r="B1900" s="227">
        <v>95136</v>
      </c>
      <c r="C1900" s="227" t="s">
        <v>354</v>
      </c>
      <c r="D1900" s="227" t="s">
        <v>355</v>
      </c>
      <c r="E1900" s="228">
        <v>2550</v>
      </c>
      <c r="F1900" s="228">
        <v>2910</v>
      </c>
      <c r="G1900" s="228">
        <v>3370</v>
      </c>
      <c r="H1900" s="228">
        <v>4380</v>
      </c>
      <c r="I1900" s="228">
        <v>4770</v>
      </c>
    </row>
    <row r="1901" spans="2:9">
      <c r="B1901" s="227">
        <v>95138</v>
      </c>
      <c r="C1901" s="227" t="s">
        <v>354</v>
      </c>
      <c r="D1901" s="227" t="s">
        <v>355</v>
      </c>
      <c r="E1901" s="228">
        <v>2690</v>
      </c>
      <c r="F1901" s="228">
        <v>3060</v>
      </c>
      <c r="G1901" s="228">
        <v>3550</v>
      </c>
      <c r="H1901" s="228">
        <v>4610</v>
      </c>
      <c r="I1901" s="228">
        <v>5020</v>
      </c>
    </row>
    <row r="1902" spans="2:9">
      <c r="B1902" s="227">
        <v>95139</v>
      </c>
      <c r="C1902" s="227" t="s">
        <v>354</v>
      </c>
      <c r="D1902" s="227" t="s">
        <v>355</v>
      </c>
      <c r="E1902" s="228">
        <v>3180</v>
      </c>
      <c r="F1902" s="228">
        <v>3630</v>
      </c>
      <c r="G1902" s="228">
        <v>4200</v>
      </c>
      <c r="H1902" s="228">
        <v>5460</v>
      </c>
      <c r="I1902" s="228">
        <v>5940</v>
      </c>
    </row>
    <row r="1903" spans="2:9">
      <c r="B1903" s="227">
        <v>95140</v>
      </c>
      <c r="C1903" s="227" t="s">
        <v>354</v>
      </c>
      <c r="D1903" s="227" t="s">
        <v>355</v>
      </c>
      <c r="E1903" s="228">
        <v>2560</v>
      </c>
      <c r="F1903" s="228">
        <v>2920</v>
      </c>
      <c r="G1903" s="228">
        <v>3430</v>
      </c>
      <c r="H1903" s="228">
        <v>4440</v>
      </c>
      <c r="I1903" s="228">
        <v>4970</v>
      </c>
    </row>
    <row r="1904" spans="2:9">
      <c r="B1904" s="227">
        <v>95141</v>
      </c>
      <c r="C1904" s="227" t="s">
        <v>354</v>
      </c>
      <c r="D1904" s="227" t="s">
        <v>355</v>
      </c>
      <c r="E1904" s="228">
        <v>2610</v>
      </c>
      <c r="F1904" s="228">
        <v>2980</v>
      </c>
      <c r="G1904" s="228">
        <v>3450</v>
      </c>
      <c r="H1904" s="228">
        <v>4480</v>
      </c>
      <c r="I1904" s="228">
        <v>4880</v>
      </c>
    </row>
    <row r="1905" spans="2:9">
      <c r="B1905" s="227">
        <v>95148</v>
      </c>
      <c r="C1905" s="227" t="s">
        <v>354</v>
      </c>
      <c r="D1905" s="227" t="s">
        <v>355</v>
      </c>
      <c r="E1905" s="228">
        <v>3140</v>
      </c>
      <c r="F1905" s="228">
        <v>3580</v>
      </c>
      <c r="G1905" s="228">
        <v>4150</v>
      </c>
      <c r="H1905" s="228">
        <v>5390</v>
      </c>
      <c r="I1905" s="228">
        <v>5870</v>
      </c>
    </row>
    <row r="1906" spans="2:9">
      <c r="B1906" s="227">
        <v>95150</v>
      </c>
      <c r="C1906" s="227" t="s">
        <v>354</v>
      </c>
      <c r="D1906" s="227" t="s">
        <v>355</v>
      </c>
      <c r="E1906" s="228">
        <v>2610</v>
      </c>
      <c r="F1906" s="228">
        <v>2980</v>
      </c>
      <c r="G1906" s="228">
        <v>3450</v>
      </c>
      <c r="H1906" s="228">
        <v>4480</v>
      </c>
      <c r="I1906" s="228">
        <v>4880</v>
      </c>
    </row>
    <row r="1907" spans="2:9">
      <c r="B1907" s="227">
        <v>95151</v>
      </c>
      <c r="C1907" s="227" t="s">
        <v>354</v>
      </c>
      <c r="D1907" s="227" t="s">
        <v>355</v>
      </c>
      <c r="E1907" s="228">
        <v>2610</v>
      </c>
      <c r="F1907" s="228">
        <v>2980</v>
      </c>
      <c r="G1907" s="228">
        <v>3450</v>
      </c>
      <c r="H1907" s="228">
        <v>4480</v>
      </c>
      <c r="I1907" s="228">
        <v>4880</v>
      </c>
    </row>
    <row r="1908" spans="2:9">
      <c r="B1908" s="227">
        <v>95152</v>
      </c>
      <c r="C1908" s="227" t="s">
        <v>354</v>
      </c>
      <c r="D1908" s="227" t="s">
        <v>355</v>
      </c>
      <c r="E1908" s="228">
        <v>2610</v>
      </c>
      <c r="F1908" s="228">
        <v>2980</v>
      </c>
      <c r="G1908" s="228">
        <v>3450</v>
      </c>
      <c r="H1908" s="228">
        <v>4480</v>
      </c>
      <c r="I1908" s="228">
        <v>4880</v>
      </c>
    </row>
    <row r="1909" spans="2:9">
      <c r="B1909" s="227">
        <v>95153</v>
      </c>
      <c r="C1909" s="227" t="s">
        <v>354</v>
      </c>
      <c r="D1909" s="227" t="s">
        <v>355</v>
      </c>
      <c r="E1909" s="228">
        <v>2610</v>
      </c>
      <c r="F1909" s="228">
        <v>2980</v>
      </c>
      <c r="G1909" s="228">
        <v>3450</v>
      </c>
      <c r="H1909" s="228">
        <v>4480</v>
      </c>
      <c r="I1909" s="228">
        <v>4880</v>
      </c>
    </row>
    <row r="1910" spans="2:9">
      <c r="B1910" s="227">
        <v>95154</v>
      </c>
      <c r="C1910" s="227" t="s">
        <v>354</v>
      </c>
      <c r="D1910" s="227" t="s">
        <v>355</v>
      </c>
      <c r="E1910" s="228">
        <v>2610</v>
      </c>
      <c r="F1910" s="228">
        <v>2980</v>
      </c>
      <c r="G1910" s="228">
        <v>3450</v>
      </c>
      <c r="H1910" s="228">
        <v>4480</v>
      </c>
      <c r="I1910" s="228">
        <v>4880</v>
      </c>
    </row>
    <row r="1911" spans="2:9">
      <c r="B1911" s="227">
        <v>95155</v>
      </c>
      <c r="C1911" s="227" t="s">
        <v>354</v>
      </c>
      <c r="D1911" s="227" t="s">
        <v>355</v>
      </c>
      <c r="E1911" s="228">
        <v>2610</v>
      </c>
      <c r="F1911" s="228">
        <v>2980</v>
      </c>
      <c r="G1911" s="228">
        <v>3450</v>
      </c>
      <c r="H1911" s="228">
        <v>4480</v>
      </c>
      <c r="I1911" s="228">
        <v>4880</v>
      </c>
    </row>
    <row r="1912" spans="2:9">
      <c r="B1912" s="227">
        <v>95156</v>
      </c>
      <c r="C1912" s="227" t="s">
        <v>354</v>
      </c>
      <c r="D1912" s="227" t="s">
        <v>355</v>
      </c>
      <c r="E1912" s="228">
        <v>2610</v>
      </c>
      <c r="F1912" s="228">
        <v>2980</v>
      </c>
      <c r="G1912" s="228">
        <v>3450</v>
      </c>
      <c r="H1912" s="228">
        <v>4480</v>
      </c>
      <c r="I1912" s="228">
        <v>4880</v>
      </c>
    </row>
    <row r="1913" spans="2:9">
      <c r="B1913" s="227">
        <v>95157</v>
      </c>
      <c r="C1913" s="227" t="s">
        <v>354</v>
      </c>
      <c r="D1913" s="227" t="s">
        <v>355</v>
      </c>
      <c r="E1913" s="228">
        <v>2610</v>
      </c>
      <c r="F1913" s="228">
        <v>2980</v>
      </c>
      <c r="G1913" s="228">
        <v>3450</v>
      </c>
      <c r="H1913" s="228">
        <v>4480</v>
      </c>
      <c r="I1913" s="228">
        <v>4880</v>
      </c>
    </row>
    <row r="1914" spans="2:9">
      <c r="B1914" s="227">
        <v>95158</v>
      </c>
      <c r="C1914" s="227" t="s">
        <v>354</v>
      </c>
      <c r="D1914" s="227" t="s">
        <v>355</v>
      </c>
      <c r="E1914" s="228">
        <v>2610</v>
      </c>
      <c r="F1914" s="228">
        <v>2980</v>
      </c>
      <c r="G1914" s="228">
        <v>3450</v>
      </c>
      <c r="H1914" s="228">
        <v>4480</v>
      </c>
      <c r="I1914" s="228">
        <v>4880</v>
      </c>
    </row>
    <row r="1915" spans="2:9">
      <c r="B1915" s="227">
        <v>95159</v>
      </c>
      <c r="C1915" s="227" t="s">
        <v>354</v>
      </c>
      <c r="D1915" s="227" t="s">
        <v>355</v>
      </c>
      <c r="E1915" s="228">
        <v>2610</v>
      </c>
      <c r="F1915" s="228">
        <v>2980</v>
      </c>
      <c r="G1915" s="228">
        <v>3450</v>
      </c>
      <c r="H1915" s="228">
        <v>4480</v>
      </c>
      <c r="I1915" s="228">
        <v>4880</v>
      </c>
    </row>
    <row r="1916" spans="2:9">
      <c r="B1916" s="227">
        <v>95160</v>
      </c>
      <c r="C1916" s="227" t="s">
        <v>354</v>
      </c>
      <c r="D1916" s="227" t="s">
        <v>355</v>
      </c>
      <c r="E1916" s="228">
        <v>2610</v>
      </c>
      <c r="F1916" s="228">
        <v>2980</v>
      </c>
      <c r="G1916" s="228">
        <v>3450</v>
      </c>
      <c r="H1916" s="228">
        <v>4480</v>
      </c>
      <c r="I1916" s="228">
        <v>4880</v>
      </c>
    </row>
    <row r="1917" spans="2:9">
      <c r="B1917" s="227">
        <v>95161</v>
      </c>
      <c r="C1917" s="227" t="s">
        <v>354</v>
      </c>
      <c r="D1917" s="227" t="s">
        <v>355</v>
      </c>
      <c r="E1917" s="228">
        <v>2610</v>
      </c>
      <c r="F1917" s="228">
        <v>2980</v>
      </c>
      <c r="G1917" s="228">
        <v>3450</v>
      </c>
      <c r="H1917" s="228">
        <v>4480</v>
      </c>
      <c r="I1917" s="228">
        <v>4880</v>
      </c>
    </row>
    <row r="1918" spans="2:9">
      <c r="B1918" s="227">
        <v>95164</v>
      </c>
      <c r="C1918" s="227" t="s">
        <v>354</v>
      </c>
      <c r="D1918" s="227" t="s">
        <v>355</v>
      </c>
      <c r="E1918" s="228">
        <v>2610</v>
      </c>
      <c r="F1918" s="228">
        <v>2980</v>
      </c>
      <c r="G1918" s="228">
        <v>3450</v>
      </c>
      <c r="H1918" s="228">
        <v>4480</v>
      </c>
      <c r="I1918" s="228">
        <v>4880</v>
      </c>
    </row>
    <row r="1919" spans="2:9">
      <c r="B1919" s="227">
        <v>95170</v>
      </c>
      <c r="C1919" s="227" t="s">
        <v>354</v>
      </c>
      <c r="D1919" s="227" t="s">
        <v>355</v>
      </c>
      <c r="E1919" s="228">
        <v>2610</v>
      </c>
      <c r="F1919" s="228">
        <v>2980</v>
      </c>
      <c r="G1919" s="228">
        <v>3450</v>
      </c>
      <c r="H1919" s="228">
        <v>4480</v>
      </c>
      <c r="I1919" s="228">
        <v>4880</v>
      </c>
    </row>
    <row r="1920" spans="2:9">
      <c r="B1920" s="227">
        <v>95172</v>
      </c>
      <c r="C1920" s="227" t="s">
        <v>354</v>
      </c>
      <c r="D1920" s="227" t="s">
        <v>355</v>
      </c>
      <c r="E1920" s="228">
        <v>2610</v>
      </c>
      <c r="F1920" s="228">
        <v>2980</v>
      </c>
      <c r="G1920" s="228">
        <v>3450</v>
      </c>
      <c r="H1920" s="228">
        <v>4480</v>
      </c>
      <c r="I1920" s="228">
        <v>4880</v>
      </c>
    </row>
    <row r="1921" spans="2:9">
      <c r="B1921" s="227">
        <v>95173</v>
      </c>
      <c r="C1921" s="227" t="s">
        <v>354</v>
      </c>
      <c r="D1921" s="227" t="s">
        <v>355</v>
      </c>
      <c r="E1921" s="228">
        <v>2610</v>
      </c>
      <c r="F1921" s="228">
        <v>2980</v>
      </c>
      <c r="G1921" s="228">
        <v>3450</v>
      </c>
      <c r="H1921" s="228">
        <v>4480</v>
      </c>
      <c r="I1921" s="228">
        <v>4880</v>
      </c>
    </row>
    <row r="1922" spans="2:9">
      <c r="B1922" s="227">
        <v>95201</v>
      </c>
      <c r="C1922" s="227" t="s">
        <v>370</v>
      </c>
      <c r="D1922" s="227" t="s">
        <v>371</v>
      </c>
      <c r="E1922" s="228">
        <v>1250</v>
      </c>
      <c r="F1922" s="228">
        <v>1370</v>
      </c>
      <c r="G1922" s="228">
        <v>1740</v>
      </c>
      <c r="H1922" s="228">
        <v>2440</v>
      </c>
      <c r="I1922" s="228">
        <v>2920</v>
      </c>
    </row>
    <row r="1923" spans="2:9">
      <c r="B1923" s="227">
        <v>95202</v>
      </c>
      <c r="C1923" s="227" t="s">
        <v>370</v>
      </c>
      <c r="D1923" s="227" t="s">
        <v>371</v>
      </c>
      <c r="E1923" s="228">
        <v>1010</v>
      </c>
      <c r="F1923" s="228">
        <v>1130</v>
      </c>
      <c r="G1923" s="228">
        <v>1450</v>
      </c>
      <c r="H1923" s="228">
        <v>2040</v>
      </c>
      <c r="I1923" s="228">
        <v>2460</v>
      </c>
    </row>
    <row r="1924" spans="2:9">
      <c r="B1924" s="227">
        <v>95203</v>
      </c>
      <c r="C1924" s="227" t="s">
        <v>370</v>
      </c>
      <c r="D1924" s="227" t="s">
        <v>371</v>
      </c>
      <c r="E1924" s="228">
        <v>1010</v>
      </c>
      <c r="F1924" s="228">
        <v>1130</v>
      </c>
      <c r="G1924" s="228">
        <v>1450</v>
      </c>
      <c r="H1924" s="228">
        <v>2040</v>
      </c>
      <c r="I1924" s="228">
        <v>2460</v>
      </c>
    </row>
    <row r="1925" spans="2:9">
      <c r="B1925" s="227">
        <v>95204</v>
      </c>
      <c r="C1925" s="227" t="s">
        <v>370</v>
      </c>
      <c r="D1925" s="227" t="s">
        <v>371</v>
      </c>
      <c r="E1925" s="228">
        <v>1090</v>
      </c>
      <c r="F1925" s="228">
        <v>1190</v>
      </c>
      <c r="G1925" s="228">
        <v>1520</v>
      </c>
      <c r="H1925" s="228">
        <v>2130</v>
      </c>
      <c r="I1925" s="228">
        <v>2550</v>
      </c>
    </row>
    <row r="1926" spans="2:9">
      <c r="B1926" s="227">
        <v>95205</v>
      </c>
      <c r="C1926" s="227" t="s">
        <v>370</v>
      </c>
      <c r="D1926" s="227" t="s">
        <v>371</v>
      </c>
      <c r="E1926" s="228">
        <v>1020</v>
      </c>
      <c r="F1926" s="228">
        <v>1130</v>
      </c>
      <c r="G1926" s="228">
        <v>1450</v>
      </c>
      <c r="H1926" s="228">
        <v>2040</v>
      </c>
      <c r="I1926" s="228">
        <v>2460</v>
      </c>
    </row>
    <row r="1927" spans="2:9">
      <c r="B1927" s="227">
        <v>95206</v>
      </c>
      <c r="C1927" s="227" t="s">
        <v>370</v>
      </c>
      <c r="D1927" s="227" t="s">
        <v>371</v>
      </c>
      <c r="E1927" s="228">
        <v>1040</v>
      </c>
      <c r="F1927" s="228">
        <v>1140</v>
      </c>
      <c r="G1927" s="228">
        <v>1450</v>
      </c>
      <c r="H1927" s="228">
        <v>2040</v>
      </c>
      <c r="I1927" s="228">
        <v>2460</v>
      </c>
    </row>
    <row r="1928" spans="2:9">
      <c r="B1928" s="227">
        <v>95207</v>
      </c>
      <c r="C1928" s="227" t="s">
        <v>370</v>
      </c>
      <c r="D1928" s="227" t="s">
        <v>371</v>
      </c>
      <c r="E1928" s="228">
        <v>1220</v>
      </c>
      <c r="F1928" s="228">
        <v>1330</v>
      </c>
      <c r="G1928" s="228">
        <v>1700</v>
      </c>
      <c r="H1928" s="228">
        <v>2380</v>
      </c>
      <c r="I1928" s="228">
        <v>2850</v>
      </c>
    </row>
    <row r="1929" spans="2:9">
      <c r="B1929" s="227">
        <v>95208</v>
      </c>
      <c r="C1929" s="227" t="s">
        <v>370</v>
      </c>
      <c r="D1929" s="227" t="s">
        <v>371</v>
      </c>
      <c r="E1929" s="228">
        <v>1250</v>
      </c>
      <c r="F1929" s="228">
        <v>1370</v>
      </c>
      <c r="G1929" s="228">
        <v>1740</v>
      </c>
      <c r="H1929" s="228">
        <v>2440</v>
      </c>
      <c r="I1929" s="228">
        <v>2920</v>
      </c>
    </row>
    <row r="1930" spans="2:9">
      <c r="B1930" s="227">
        <v>95209</v>
      </c>
      <c r="C1930" s="227" t="s">
        <v>370</v>
      </c>
      <c r="D1930" s="227" t="s">
        <v>371</v>
      </c>
      <c r="E1930" s="228">
        <v>1450</v>
      </c>
      <c r="F1930" s="228">
        <v>1590</v>
      </c>
      <c r="G1930" s="228">
        <v>2020</v>
      </c>
      <c r="H1930" s="228">
        <v>2830</v>
      </c>
      <c r="I1930" s="228">
        <v>3390</v>
      </c>
    </row>
    <row r="1931" spans="2:9">
      <c r="B1931" s="227">
        <v>95210</v>
      </c>
      <c r="C1931" s="227" t="s">
        <v>370</v>
      </c>
      <c r="D1931" s="227" t="s">
        <v>371</v>
      </c>
      <c r="E1931" s="228">
        <v>1100</v>
      </c>
      <c r="F1931" s="228">
        <v>1200</v>
      </c>
      <c r="G1931" s="228">
        <v>1530</v>
      </c>
      <c r="H1931" s="228">
        <v>2140</v>
      </c>
      <c r="I1931" s="228">
        <v>2570</v>
      </c>
    </row>
    <row r="1932" spans="2:9">
      <c r="B1932" s="227">
        <v>95211</v>
      </c>
      <c r="C1932" s="227" t="s">
        <v>370</v>
      </c>
      <c r="D1932" s="227" t="s">
        <v>371</v>
      </c>
      <c r="E1932" s="228">
        <v>1130</v>
      </c>
      <c r="F1932" s="228">
        <v>1240</v>
      </c>
      <c r="G1932" s="228">
        <v>1580</v>
      </c>
      <c r="H1932" s="228">
        <v>2220</v>
      </c>
      <c r="I1932" s="228">
        <v>2650</v>
      </c>
    </row>
    <row r="1933" spans="2:9">
      <c r="B1933" s="227">
        <v>95212</v>
      </c>
      <c r="C1933" s="227" t="s">
        <v>370</v>
      </c>
      <c r="D1933" s="227" t="s">
        <v>371</v>
      </c>
      <c r="E1933" s="228">
        <v>1750</v>
      </c>
      <c r="F1933" s="228">
        <v>1920</v>
      </c>
      <c r="G1933" s="228">
        <v>2440</v>
      </c>
      <c r="H1933" s="228">
        <v>3420</v>
      </c>
      <c r="I1933" s="228">
        <v>4100</v>
      </c>
    </row>
    <row r="1934" spans="2:9">
      <c r="B1934" s="227">
        <v>95213</v>
      </c>
      <c r="C1934" s="227" t="s">
        <v>370</v>
      </c>
      <c r="D1934" s="227" t="s">
        <v>371</v>
      </c>
      <c r="E1934" s="228">
        <v>1250</v>
      </c>
      <c r="F1934" s="228">
        <v>1370</v>
      </c>
      <c r="G1934" s="228">
        <v>1740</v>
      </c>
      <c r="H1934" s="228">
        <v>2440</v>
      </c>
      <c r="I1934" s="228">
        <v>2920</v>
      </c>
    </row>
    <row r="1935" spans="2:9">
      <c r="B1935" s="227">
        <v>95215</v>
      </c>
      <c r="C1935" s="227" t="s">
        <v>370</v>
      </c>
      <c r="D1935" s="227" t="s">
        <v>371</v>
      </c>
      <c r="E1935" s="228">
        <v>1010</v>
      </c>
      <c r="F1935" s="228">
        <v>1130</v>
      </c>
      <c r="G1935" s="228">
        <v>1450</v>
      </c>
      <c r="H1935" s="228">
        <v>2040</v>
      </c>
      <c r="I1935" s="228">
        <v>2460</v>
      </c>
    </row>
    <row r="1936" spans="2:9">
      <c r="B1936" s="227">
        <v>95219</v>
      </c>
      <c r="C1936" s="227" t="s">
        <v>358</v>
      </c>
      <c r="D1936" s="227" t="s">
        <v>359</v>
      </c>
      <c r="E1936" s="228">
        <v>1650</v>
      </c>
      <c r="F1936" s="228">
        <v>1920</v>
      </c>
      <c r="G1936" s="228">
        <v>2340</v>
      </c>
      <c r="H1936" s="228">
        <v>3010</v>
      </c>
      <c r="I1936" s="228">
        <v>3560</v>
      </c>
    </row>
    <row r="1937" spans="2:9">
      <c r="B1937" s="227">
        <v>95219</v>
      </c>
      <c r="C1937" s="227" t="s">
        <v>370</v>
      </c>
      <c r="D1937" s="227" t="s">
        <v>371</v>
      </c>
      <c r="E1937" s="228">
        <v>1650</v>
      </c>
      <c r="F1937" s="228">
        <v>1920</v>
      </c>
      <c r="G1937" s="228">
        <v>2340</v>
      </c>
      <c r="H1937" s="228">
        <v>3010</v>
      </c>
      <c r="I1937" s="228">
        <v>3560</v>
      </c>
    </row>
    <row r="1938" spans="2:9">
      <c r="B1938" s="227">
        <v>95220</v>
      </c>
      <c r="C1938" s="227" t="s">
        <v>370</v>
      </c>
      <c r="D1938" s="227" t="s">
        <v>371</v>
      </c>
      <c r="E1938" s="228">
        <v>1170</v>
      </c>
      <c r="F1938" s="228">
        <v>1280</v>
      </c>
      <c r="G1938" s="228">
        <v>1630</v>
      </c>
      <c r="H1938" s="228">
        <v>2280</v>
      </c>
      <c r="I1938" s="228">
        <v>2740</v>
      </c>
    </row>
    <row r="1939" spans="2:9">
      <c r="B1939" s="227">
        <v>95221</v>
      </c>
      <c r="C1939" s="227" t="s">
        <v>372</v>
      </c>
      <c r="D1939" s="227" t="s">
        <v>373</v>
      </c>
      <c r="E1939" s="228">
        <v>950</v>
      </c>
      <c r="F1939" s="228">
        <v>1000</v>
      </c>
      <c r="G1939" s="228">
        <v>1310</v>
      </c>
      <c r="H1939" s="228">
        <v>1840</v>
      </c>
      <c r="I1939" s="228">
        <v>2020</v>
      </c>
    </row>
    <row r="1940" spans="2:9">
      <c r="B1940" s="227">
        <v>95222</v>
      </c>
      <c r="C1940" s="227" t="s">
        <v>372</v>
      </c>
      <c r="D1940" s="227" t="s">
        <v>373</v>
      </c>
      <c r="E1940" s="228">
        <v>950</v>
      </c>
      <c r="F1940" s="228">
        <v>1000</v>
      </c>
      <c r="G1940" s="228">
        <v>1310</v>
      </c>
      <c r="H1940" s="228">
        <v>1840</v>
      </c>
      <c r="I1940" s="228">
        <v>2020</v>
      </c>
    </row>
    <row r="1941" spans="2:9">
      <c r="B1941" s="227">
        <v>95223</v>
      </c>
      <c r="C1941" s="227" t="s">
        <v>374</v>
      </c>
      <c r="D1941" s="227" t="s">
        <v>375</v>
      </c>
      <c r="E1941" s="228">
        <v>980</v>
      </c>
      <c r="F1941" s="228">
        <v>1070</v>
      </c>
      <c r="G1941" s="228">
        <v>1410</v>
      </c>
      <c r="H1941" s="228">
        <v>1970</v>
      </c>
      <c r="I1941" s="228">
        <v>2170</v>
      </c>
    </row>
    <row r="1942" spans="2:9">
      <c r="B1942" s="227">
        <v>95223</v>
      </c>
      <c r="C1942" s="227" t="s">
        <v>372</v>
      </c>
      <c r="D1942" s="227" t="s">
        <v>373</v>
      </c>
      <c r="E1942" s="228">
        <v>980</v>
      </c>
      <c r="F1942" s="228">
        <v>1070</v>
      </c>
      <c r="G1942" s="228">
        <v>1410</v>
      </c>
      <c r="H1942" s="228">
        <v>1970</v>
      </c>
      <c r="I1942" s="228">
        <v>2170</v>
      </c>
    </row>
    <row r="1943" spans="2:9">
      <c r="B1943" s="227">
        <v>95224</v>
      </c>
      <c r="C1943" s="227" t="s">
        <v>372</v>
      </c>
      <c r="D1943" s="227" t="s">
        <v>373</v>
      </c>
      <c r="E1943" s="228">
        <v>1010</v>
      </c>
      <c r="F1943" s="228">
        <v>1100</v>
      </c>
      <c r="G1943" s="228">
        <v>1450</v>
      </c>
      <c r="H1943" s="228">
        <v>2030</v>
      </c>
      <c r="I1943" s="228">
        <v>2230</v>
      </c>
    </row>
    <row r="1944" spans="2:9">
      <c r="B1944" s="227">
        <v>95225</v>
      </c>
      <c r="C1944" s="227" t="s">
        <v>372</v>
      </c>
      <c r="D1944" s="227" t="s">
        <v>373</v>
      </c>
      <c r="E1944" s="228">
        <v>1130</v>
      </c>
      <c r="F1944" s="228">
        <v>1240</v>
      </c>
      <c r="G1944" s="228">
        <v>1630</v>
      </c>
      <c r="H1944" s="228">
        <v>2280</v>
      </c>
      <c r="I1944" s="228">
        <v>2510</v>
      </c>
    </row>
    <row r="1945" spans="2:9">
      <c r="B1945" s="227">
        <v>95226</v>
      </c>
      <c r="C1945" s="227" t="s">
        <v>372</v>
      </c>
      <c r="D1945" s="227" t="s">
        <v>373</v>
      </c>
      <c r="E1945" s="228">
        <v>990</v>
      </c>
      <c r="F1945" s="228">
        <v>1090</v>
      </c>
      <c r="G1945" s="228">
        <v>1430</v>
      </c>
      <c r="H1945" s="228">
        <v>2000</v>
      </c>
      <c r="I1945" s="228">
        <v>2200</v>
      </c>
    </row>
    <row r="1946" spans="2:9">
      <c r="B1946" s="227">
        <v>95227</v>
      </c>
      <c r="C1946" s="227" t="s">
        <v>370</v>
      </c>
      <c r="D1946" s="227" t="s">
        <v>371</v>
      </c>
      <c r="E1946" s="228">
        <v>1280</v>
      </c>
      <c r="F1946" s="228">
        <v>1380</v>
      </c>
      <c r="G1946" s="228">
        <v>1730</v>
      </c>
      <c r="H1946" s="228">
        <v>2400</v>
      </c>
      <c r="I1946" s="228">
        <v>2850</v>
      </c>
    </row>
    <row r="1947" spans="2:9">
      <c r="B1947" s="227">
        <v>95228</v>
      </c>
      <c r="C1947" s="227" t="s">
        <v>372</v>
      </c>
      <c r="D1947" s="227" t="s">
        <v>373</v>
      </c>
      <c r="E1947" s="228">
        <v>1260</v>
      </c>
      <c r="F1947" s="228">
        <v>1390</v>
      </c>
      <c r="G1947" s="228">
        <v>1820</v>
      </c>
      <c r="H1947" s="228">
        <v>2550</v>
      </c>
      <c r="I1947" s="228">
        <v>2800</v>
      </c>
    </row>
    <row r="1948" spans="2:9">
      <c r="B1948" s="227">
        <v>95229</v>
      </c>
      <c r="C1948" s="227" t="s">
        <v>372</v>
      </c>
      <c r="D1948" s="227" t="s">
        <v>373</v>
      </c>
      <c r="E1948" s="228">
        <v>990</v>
      </c>
      <c r="F1948" s="228">
        <v>1090</v>
      </c>
      <c r="G1948" s="228">
        <v>1430</v>
      </c>
      <c r="H1948" s="228">
        <v>2000</v>
      </c>
      <c r="I1948" s="228">
        <v>2200</v>
      </c>
    </row>
    <row r="1949" spans="2:9">
      <c r="B1949" s="227">
        <v>95230</v>
      </c>
      <c r="C1949" s="227" t="s">
        <v>366</v>
      </c>
      <c r="D1949" s="227" t="s">
        <v>367</v>
      </c>
      <c r="E1949" s="228">
        <v>1800</v>
      </c>
      <c r="F1949" s="228">
        <v>1960</v>
      </c>
      <c r="G1949" s="228">
        <v>2500</v>
      </c>
      <c r="H1949" s="228">
        <v>3500</v>
      </c>
      <c r="I1949" s="228">
        <v>4170</v>
      </c>
    </row>
    <row r="1950" spans="2:9">
      <c r="B1950" s="227">
        <v>95230</v>
      </c>
      <c r="C1950" s="227" t="s">
        <v>370</v>
      </c>
      <c r="D1950" s="227" t="s">
        <v>371</v>
      </c>
      <c r="E1950" s="228">
        <v>1800</v>
      </c>
      <c r="F1950" s="228">
        <v>1960</v>
      </c>
      <c r="G1950" s="228">
        <v>2500</v>
      </c>
      <c r="H1950" s="228">
        <v>3500</v>
      </c>
      <c r="I1950" s="228">
        <v>4170</v>
      </c>
    </row>
    <row r="1951" spans="2:9">
      <c r="B1951" s="227">
        <v>95230</v>
      </c>
      <c r="C1951" s="227" t="s">
        <v>372</v>
      </c>
      <c r="D1951" s="227" t="s">
        <v>373</v>
      </c>
      <c r="E1951" s="228">
        <v>1800</v>
      </c>
      <c r="F1951" s="228">
        <v>1960</v>
      </c>
      <c r="G1951" s="228">
        <v>2500</v>
      </c>
      <c r="H1951" s="228">
        <v>3500</v>
      </c>
      <c r="I1951" s="228">
        <v>4170</v>
      </c>
    </row>
    <row r="1952" spans="2:9">
      <c r="B1952" s="227">
        <v>95231</v>
      </c>
      <c r="C1952" s="227" t="s">
        <v>370</v>
      </c>
      <c r="D1952" s="227" t="s">
        <v>371</v>
      </c>
      <c r="E1952" s="228">
        <v>1270</v>
      </c>
      <c r="F1952" s="228">
        <v>1390</v>
      </c>
      <c r="G1952" s="228">
        <v>1770</v>
      </c>
      <c r="H1952" s="228">
        <v>2480</v>
      </c>
      <c r="I1952" s="228">
        <v>2970</v>
      </c>
    </row>
    <row r="1953" spans="2:9">
      <c r="B1953" s="227">
        <v>95232</v>
      </c>
      <c r="C1953" s="227" t="s">
        <v>372</v>
      </c>
      <c r="D1953" s="227" t="s">
        <v>373</v>
      </c>
      <c r="E1953" s="228">
        <v>950</v>
      </c>
      <c r="F1953" s="228">
        <v>950</v>
      </c>
      <c r="G1953" s="228">
        <v>1180</v>
      </c>
      <c r="H1953" s="228">
        <v>1670</v>
      </c>
      <c r="I1953" s="228">
        <v>1930</v>
      </c>
    </row>
    <row r="1954" spans="2:9">
      <c r="B1954" s="227">
        <v>95233</v>
      </c>
      <c r="C1954" s="227" t="s">
        <v>372</v>
      </c>
      <c r="D1954" s="227" t="s">
        <v>373</v>
      </c>
      <c r="E1954" s="228">
        <v>1120</v>
      </c>
      <c r="F1954" s="228">
        <v>1230</v>
      </c>
      <c r="G1954" s="228">
        <v>1610</v>
      </c>
      <c r="H1954" s="228">
        <v>2260</v>
      </c>
      <c r="I1954" s="228">
        <v>2480</v>
      </c>
    </row>
    <row r="1955" spans="2:9">
      <c r="B1955" s="227">
        <v>95234</v>
      </c>
      <c r="C1955" s="227" t="s">
        <v>370</v>
      </c>
      <c r="D1955" s="227" t="s">
        <v>371</v>
      </c>
      <c r="E1955" s="228">
        <v>1250</v>
      </c>
      <c r="F1955" s="228">
        <v>1370</v>
      </c>
      <c r="G1955" s="228">
        <v>1740</v>
      </c>
      <c r="H1955" s="228">
        <v>2440</v>
      </c>
      <c r="I1955" s="228">
        <v>2920</v>
      </c>
    </row>
    <row r="1956" spans="2:9">
      <c r="B1956" s="227">
        <v>95236</v>
      </c>
      <c r="C1956" s="227" t="s">
        <v>370</v>
      </c>
      <c r="D1956" s="227" t="s">
        <v>371</v>
      </c>
      <c r="E1956" s="228">
        <v>1450</v>
      </c>
      <c r="F1956" s="228">
        <v>1580</v>
      </c>
      <c r="G1956" s="228">
        <v>2020</v>
      </c>
      <c r="H1956" s="228">
        <v>2830</v>
      </c>
      <c r="I1956" s="228">
        <v>3390</v>
      </c>
    </row>
    <row r="1957" spans="2:9">
      <c r="B1957" s="227">
        <v>95236</v>
      </c>
      <c r="C1957" s="227" t="s">
        <v>372</v>
      </c>
      <c r="D1957" s="227" t="s">
        <v>373</v>
      </c>
      <c r="E1957" s="228">
        <v>1450</v>
      </c>
      <c r="F1957" s="228">
        <v>1580</v>
      </c>
      <c r="G1957" s="228">
        <v>2020</v>
      </c>
      <c r="H1957" s="228">
        <v>2830</v>
      </c>
      <c r="I1957" s="228">
        <v>3390</v>
      </c>
    </row>
    <row r="1958" spans="2:9">
      <c r="B1958" s="227">
        <v>95237</v>
      </c>
      <c r="C1958" s="227" t="s">
        <v>370</v>
      </c>
      <c r="D1958" s="227" t="s">
        <v>371</v>
      </c>
      <c r="E1958" s="228">
        <v>1110</v>
      </c>
      <c r="F1958" s="228">
        <v>1220</v>
      </c>
      <c r="G1958" s="228">
        <v>1550</v>
      </c>
      <c r="H1958" s="228">
        <v>2170</v>
      </c>
      <c r="I1958" s="228">
        <v>2600</v>
      </c>
    </row>
    <row r="1959" spans="2:9">
      <c r="B1959" s="227">
        <v>95240</v>
      </c>
      <c r="C1959" s="227" t="s">
        <v>370</v>
      </c>
      <c r="D1959" s="227" t="s">
        <v>371</v>
      </c>
      <c r="E1959" s="228">
        <v>1160</v>
      </c>
      <c r="F1959" s="228">
        <v>1270</v>
      </c>
      <c r="G1959" s="228">
        <v>1620</v>
      </c>
      <c r="H1959" s="228">
        <v>2270</v>
      </c>
      <c r="I1959" s="228">
        <v>2720</v>
      </c>
    </row>
    <row r="1960" spans="2:9">
      <c r="B1960" s="227">
        <v>95241</v>
      </c>
      <c r="C1960" s="227" t="s">
        <v>370</v>
      </c>
      <c r="D1960" s="227" t="s">
        <v>371</v>
      </c>
      <c r="E1960" s="228">
        <v>1250</v>
      </c>
      <c r="F1960" s="228">
        <v>1370</v>
      </c>
      <c r="G1960" s="228">
        <v>1740</v>
      </c>
      <c r="H1960" s="228">
        <v>2440</v>
      </c>
      <c r="I1960" s="228">
        <v>2920</v>
      </c>
    </row>
    <row r="1961" spans="2:9">
      <c r="B1961" s="227">
        <v>95242</v>
      </c>
      <c r="C1961" s="227" t="s">
        <v>370</v>
      </c>
      <c r="D1961" s="227" t="s">
        <v>371</v>
      </c>
      <c r="E1961" s="228">
        <v>1460</v>
      </c>
      <c r="F1961" s="228">
        <v>1590</v>
      </c>
      <c r="G1961" s="228">
        <v>2030</v>
      </c>
      <c r="H1961" s="228">
        <v>2840</v>
      </c>
      <c r="I1961" s="228">
        <v>3410</v>
      </c>
    </row>
    <row r="1962" spans="2:9">
      <c r="B1962" s="227">
        <v>95245</v>
      </c>
      <c r="C1962" s="227" t="s">
        <v>372</v>
      </c>
      <c r="D1962" s="227" t="s">
        <v>373</v>
      </c>
      <c r="E1962" s="228">
        <v>1160</v>
      </c>
      <c r="F1962" s="228">
        <v>1220</v>
      </c>
      <c r="G1962" s="228">
        <v>1540</v>
      </c>
      <c r="H1962" s="228">
        <v>2150</v>
      </c>
      <c r="I1962" s="228">
        <v>2450</v>
      </c>
    </row>
    <row r="1963" spans="2:9">
      <c r="B1963" s="227">
        <v>95246</v>
      </c>
      <c r="C1963" s="227" t="s">
        <v>372</v>
      </c>
      <c r="D1963" s="227" t="s">
        <v>373</v>
      </c>
      <c r="E1963" s="228">
        <v>960</v>
      </c>
      <c r="F1963" s="228">
        <v>1050</v>
      </c>
      <c r="G1963" s="228">
        <v>1370</v>
      </c>
      <c r="H1963" s="228">
        <v>1920</v>
      </c>
      <c r="I1963" s="228">
        <v>2110</v>
      </c>
    </row>
    <row r="1964" spans="2:9">
      <c r="B1964" s="227">
        <v>95247</v>
      </c>
      <c r="C1964" s="227" t="s">
        <v>372</v>
      </c>
      <c r="D1964" s="227" t="s">
        <v>373</v>
      </c>
      <c r="E1964" s="228">
        <v>1120</v>
      </c>
      <c r="F1964" s="228">
        <v>1230</v>
      </c>
      <c r="G1964" s="228">
        <v>1610</v>
      </c>
      <c r="H1964" s="228">
        <v>2260</v>
      </c>
      <c r="I1964" s="228">
        <v>2480</v>
      </c>
    </row>
    <row r="1965" spans="2:9">
      <c r="B1965" s="227">
        <v>95248</v>
      </c>
      <c r="C1965" s="227" t="s">
        <v>372</v>
      </c>
      <c r="D1965" s="227" t="s">
        <v>373</v>
      </c>
      <c r="E1965" s="228">
        <v>990</v>
      </c>
      <c r="F1965" s="228">
        <v>1090</v>
      </c>
      <c r="G1965" s="228">
        <v>1430</v>
      </c>
      <c r="H1965" s="228">
        <v>2000</v>
      </c>
      <c r="I1965" s="228">
        <v>2200</v>
      </c>
    </row>
    <row r="1966" spans="2:9">
      <c r="B1966" s="227">
        <v>95249</v>
      </c>
      <c r="C1966" s="227" t="s">
        <v>372</v>
      </c>
      <c r="D1966" s="227" t="s">
        <v>373</v>
      </c>
      <c r="E1966" s="228">
        <v>950</v>
      </c>
      <c r="F1966" s="228">
        <v>1030</v>
      </c>
      <c r="G1966" s="228">
        <v>1350</v>
      </c>
      <c r="H1966" s="228">
        <v>1890</v>
      </c>
      <c r="I1966" s="228">
        <v>2080</v>
      </c>
    </row>
    <row r="1967" spans="2:9">
      <c r="B1967" s="227">
        <v>95250</v>
      </c>
      <c r="C1967" s="227" t="s">
        <v>372</v>
      </c>
      <c r="D1967" s="227" t="s">
        <v>373</v>
      </c>
      <c r="E1967" s="228">
        <v>990</v>
      </c>
      <c r="F1967" s="228">
        <v>1090</v>
      </c>
      <c r="G1967" s="228">
        <v>1430</v>
      </c>
      <c r="H1967" s="228">
        <v>2000</v>
      </c>
      <c r="I1967" s="228">
        <v>2200</v>
      </c>
    </row>
    <row r="1968" spans="2:9">
      <c r="B1968" s="227">
        <v>95251</v>
      </c>
      <c r="C1968" s="227" t="s">
        <v>372</v>
      </c>
      <c r="D1968" s="227" t="s">
        <v>373</v>
      </c>
      <c r="E1968" s="228">
        <v>1040</v>
      </c>
      <c r="F1968" s="228">
        <v>1140</v>
      </c>
      <c r="G1968" s="228">
        <v>1490</v>
      </c>
      <c r="H1968" s="228">
        <v>2100</v>
      </c>
      <c r="I1968" s="228">
        <v>2300</v>
      </c>
    </row>
    <row r="1969" spans="2:9">
      <c r="B1969" s="227">
        <v>95252</v>
      </c>
      <c r="C1969" s="227" t="s">
        <v>372</v>
      </c>
      <c r="D1969" s="227" t="s">
        <v>373</v>
      </c>
      <c r="E1969" s="228">
        <v>1130</v>
      </c>
      <c r="F1969" s="228">
        <v>1240</v>
      </c>
      <c r="G1969" s="228">
        <v>1630</v>
      </c>
      <c r="H1969" s="228">
        <v>2280</v>
      </c>
      <c r="I1969" s="228">
        <v>2510</v>
      </c>
    </row>
    <row r="1970" spans="2:9">
      <c r="B1970" s="227">
        <v>95253</v>
      </c>
      <c r="C1970" s="227" t="s">
        <v>370</v>
      </c>
      <c r="D1970" s="227" t="s">
        <v>371</v>
      </c>
      <c r="E1970" s="228">
        <v>1150</v>
      </c>
      <c r="F1970" s="228">
        <v>1260</v>
      </c>
      <c r="G1970" s="228">
        <v>1610</v>
      </c>
      <c r="H1970" s="228">
        <v>2260</v>
      </c>
      <c r="I1970" s="228">
        <v>2710</v>
      </c>
    </row>
    <row r="1971" spans="2:9">
      <c r="B1971" s="227">
        <v>95254</v>
      </c>
      <c r="C1971" s="227" t="s">
        <v>372</v>
      </c>
      <c r="D1971" s="227" t="s">
        <v>373</v>
      </c>
      <c r="E1971" s="228">
        <v>1160</v>
      </c>
      <c r="F1971" s="228">
        <v>1250</v>
      </c>
      <c r="G1971" s="228">
        <v>1600</v>
      </c>
      <c r="H1971" s="228">
        <v>2240</v>
      </c>
      <c r="I1971" s="228">
        <v>2510</v>
      </c>
    </row>
    <row r="1972" spans="2:9">
      <c r="B1972" s="227">
        <v>95255</v>
      </c>
      <c r="C1972" s="227" t="s">
        <v>372</v>
      </c>
      <c r="D1972" s="227" t="s">
        <v>373</v>
      </c>
      <c r="E1972" s="228">
        <v>950</v>
      </c>
      <c r="F1972" s="228">
        <v>950</v>
      </c>
      <c r="G1972" s="228">
        <v>1180</v>
      </c>
      <c r="H1972" s="228">
        <v>1670</v>
      </c>
      <c r="I1972" s="228">
        <v>1930</v>
      </c>
    </row>
    <row r="1973" spans="2:9">
      <c r="B1973" s="227">
        <v>95257</v>
      </c>
      <c r="C1973" s="227" t="s">
        <v>372</v>
      </c>
      <c r="D1973" s="227" t="s">
        <v>373</v>
      </c>
      <c r="E1973" s="228">
        <v>1060</v>
      </c>
      <c r="F1973" s="228">
        <v>1170</v>
      </c>
      <c r="G1973" s="228">
        <v>1530</v>
      </c>
      <c r="H1973" s="228">
        <v>2140</v>
      </c>
      <c r="I1973" s="228">
        <v>2360</v>
      </c>
    </row>
    <row r="1974" spans="2:9">
      <c r="B1974" s="227">
        <v>95258</v>
      </c>
      <c r="C1974" s="227" t="s">
        <v>370</v>
      </c>
      <c r="D1974" s="227" t="s">
        <v>371</v>
      </c>
      <c r="E1974" s="228">
        <v>1130</v>
      </c>
      <c r="F1974" s="228">
        <v>1230</v>
      </c>
      <c r="G1974" s="228">
        <v>1570</v>
      </c>
      <c r="H1974" s="228">
        <v>2200</v>
      </c>
      <c r="I1974" s="228">
        <v>2640</v>
      </c>
    </row>
    <row r="1975" spans="2:9">
      <c r="B1975" s="227">
        <v>95267</v>
      </c>
      <c r="C1975" s="227" t="s">
        <v>370</v>
      </c>
      <c r="D1975" s="227" t="s">
        <v>371</v>
      </c>
      <c r="E1975" s="228">
        <v>1250</v>
      </c>
      <c r="F1975" s="228">
        <v>1370</v>
      </c>
      <c r="G1975" s="228">
        <v>1740</v>
      </c>
      <c r="H1975" s="228">
        <v>2440</v>
      </c>
      <c r="I1975" s="228">
        <v>2920</v>
      </c>
    </row>
    <row r="1976" spans="2:9">
      <c r="B1976" s="227">
        <v>95269</v>
      </c>
      <c r="C1976" s="227" t="s">
        <v>370</v>
      </c>
      <c r="D1976" s="227" t="s">
        <v>371</v>
      </c>
      <c r="E1976" s="228">
        <v>1250</v>
      </c>
      <c r="F1976" s="228">
        <v>1370</v>
      </c>
      <c r="G1976" s="228">
        <v>1740</v>
      </c>
      <c r="H1976" s="228">
        <v>2440</v>
      </c>
      <c r="I1976" s="228">
        <v>2920</v>
      </c>
    </row>
    <row r="1977" spans="2:9">
      <c r="B1977" s="227">
        <v>95301</v>
      </c>
      <c r="C1977" s="227" t="s">
        <v>350</v>
      </c>
      <c r="D1977" s="227" t="s">
        <v>351</v>
      </c>
      <c r="E1977" s="228">
        <v>1070</v>
      </c>
      <c r="F1977" s="228">
        <v>1230</v>
      </c>
      <c r="G1977" s="228">
        <v>1510</v>
      </c>
      <c r="H1977" s="228">
        <v>2080</v>
      </c>
      <c r="I1977" s="228">
        <v>2540</v>
      </c>
    </row>
    <row r="1978" spans="2:9">
      <c r="B1978" s="227">
        <v>95303</v>
      </c>
      <c r="C1978" s="227" t="s">
        <v>350</v>
      </c>
      <c r="D1978" s="227" t="s">
        <v>351</v>
      </c>
      <c r="E1978" s="228">
        <v>1000</v>
      </c>
      <c r="F1978" s="228">
        <v>1150</v>
      </c>
      <c r="G1978" s="228">
        <v>1410</v>
      </c>
      <c r="H1978" s="228">
        <v>1940</v>
      </c>
      <c r="I1978" s="228">
        <v>2370</v>
      </c>
    </row>
    <row r="1979" spans="2:9">
      <c r="B1979" s="227">
        <v>95304</v>
      </c>
      <c r="C1979" s="227" t="s">
        <v>370</v>
      </c>
      <c r="D1979" s="227" t="s">
        <v>371</v>
      </c>
      <c r="E1979" s="228">
        <v>1870</v>
      </c>
      <c r="F1979" s="228">
        <v>2040</v>
      </c>
      <c r="G1979" s="228">
        <v>2600</v>
      </c>
      <c r="H1979" s="228">
        <v>3640</v>
      </c>
      <c r="I1979" s="228">
        <v>4370</v>
      </c>
    </row>
    <row r="1980" spans="2:9">
      <c r="B1980" s="227">
        <v>95305</v>
      </c>
      <c r="C1980" s="227" t="s">
        <v>376</v>
      </c>
      <c r="D1980" s="227" t="s">
        <v>377</v>
      </c>
      <c r="E1980" s="228">
        <v>1000</v>
      </c>
      <c r="F1980" s="228">
        <v>1140</v>
      </c>
      <c r="G1980" s="228">
        <v>1460</v>
      </c>
      <c r="H1980" s="228">
        <v>1940</v>
      </c>
      <c r="I1980" s="228">
        <v>2450</v>
      </c>
    </row>
    <row r="1981" spans="2:9">
      <c r="B1981" s="227">
        <v>95306</v>
      </c>
      <c r="C1981" s="227" t="s">
        <v>348</v>
      </c>
      <c r="D1981" s="227" t="s">
        <v>349</v>
      </c>
      <c r="E1981" s="228">
        <v>870</v>
      </c>
      <c r="F1981" s="228">
        <v>1050</v>
      </c>
      <c r="G1981" s="228">
        <v>1250</v>
      </c>
      <c r="H1981" s="228">
        <v>1750</v>
      </c>
      <c r="I1981" s="228">
        <v>2100</v>
      </c>
    </row>
    <row r="1982" spans="2:9">
      <c r="B1982" s="227">
        <v>95307</v>
      </c>
      <c r="C1982" s="227" t="s">
        <v>366</v>
      </c>
      <c r="D1982" s="227" t="s">
        <v>367</v>
      </c>
      <c r="E1982" s="228">
        <v>1130</v>
      </c>
      <c r="F1982" s="228">
        <v>1210</v>
      </c>
      <c r="G1982" s="228">
        <v>1570</v>
      </c>
      <c r="H1982" s="228">
        <v>2200</v>
      </c>
      <c r="I1982" s="228">
        <v>2560</v>
      </c>
    </row>
    <row r="1983" spans="2:9">
      <c r="B1983" s="227">
        <v>95309</v>
      </c>
      <c r="C1983" s="227" t="s">
        <v>376</v>
      </c>
      <c r="D1983" s="227" t="s">
        <v>377</v>
      </c>
      <c r="E1983" s="228">
        <v>990</v>
      </c>
      <c r="F1983" s="228">
        <v>1120</v>
      </c>
      <c r="G1983" s="228">
        <v>1440</v>
      </c>
      <c r="H1983" s="228">
        <v>1890</v>
      </c>
      <c r="I1983" s="228">
        <v>2420</v>
      </c>
    </row>
    <row r="1984" spans="2:9">
      <c r="B1984" s="227">
        <v>95310</v>
      </c>
      <c r="C1984" s="227" t="s">
        <v>376</v>
      </c>
      <c r="D1984" s="227" t="s">
        <v>377</v>
      </c>
      <c r="E1984" s="228">
        <v>1130</v>
      </c>
      <c r="F1984" s="228">
        <v>1270</v>
      </c>
      <c r="G1984" s="228">
        <v>1640</v>
      </c>
      <c r="H1984" s="228">
        <v>2200</v>
      </c>
      <c r="I1984" s="228">
        <v>2680</v>
      </c>
    </row>
    <row r="1985" spans="2:9">
      <c r="B1985" s="227">
        <v>95311</v>
      </c>
      <c r="C1985" s="227" t="s">
        <v>348</v>
      </c>
      <c r="D1985" s="227" t="s">
        <v>349</v>
      </c>
      <c r="E1985" s="228">
        <v>1000</v>
      </c>
      <c r="F1985" s="228">
        <v>1160</v>
      </c>
      <c r="G1985" s="228">
        <v>1450</v>
      </c>
      <c r="H1985" s="228">
        <v>1950</v>
      </c>
      <c r="I1985" s="228">
        <v>2430</v>
      </c>
    </row>
    <row r="1986" spans="2:9">
      <c r="B1986" s="227">
        <v>95311</v>
      </c>
      <c r="C1986" s="227" t="s">
        <v>376</v>
      </c>
      <c r="D1986" s="227" t="s">
        <v>377</v>
      </c>
      <c r="E1986" s="228">
        <v>1000</v>
      </c>
      <c r="F1986" s="228">
        <v>1160</v>
      </c>
      <c r="G1986" s="228">
        <v>1450</v>
      </c>
      <c r="H1986" s="228">
        <v>1950</v>
      </c>
      <c r="I1986" s="228">
        <v>2430</v>
      </c>
    </row>
    <row r="1987" spans="2:9">
      <c r="B1987" s="227">
        <v>95312</v>
      </c>
      <c r="C1987" s="227" t="s">
        <v>350</v>
      </c>
      <c r="D1987" s="227" t="s">
        <v>351</v>
      </c>
      <c r="E1987" s="228">
        <v>1060</v>
      </c>
      <c r="F1987" s="228">
        <v>1210</v>
      </c>
      <c r="G1987" s="228">
        <v>1490</v>
      </c>
      <c r="H1987" s="228">
        <v>2050</v>
      </c>
      <c r="I1987" s="228">
        <v>2500</v>
      </c>
    </row>
    <row r="1988" spans="2:9">
      <c r="B1988" s="227">
        <v>95313</v>
      </c>
      <c r="C1988" s="227" t="s">
        <v>366</v>
      </c>
      <c r="D1988" s="227" t="s">
        <v>367</v>
      </c>
      <c r="E1988" s="228">
        <v>1030</v>
      </c>
      <c r="F1988" s="228">
        <v>1070</v>
      </c>
      <c r="G1988" s="228">
        <v>1380</v>
      </c>
      <c r="H1988" s="228">
        <v>1940</v>
      </c>
      <c r="I1988" s="228">
        <v>2290</v>
      </c>
    </row>
    <row r="1989" spans="2:9">
      <c r="B1989" s="227">
        <v>95314</v>
      </c>
      <c r="C1989" s="227" t="s">
        <v>376</v>
      </c>
      <c r="D1989" s="227" t="s">
        <v>377</v>
      </c>
      <c r="E1989" s="228">
        <v>990</v>
      </c>
      <c r="F1989" s="228">
        <v>1120</v>
      </c>
      <c r="G1989" s="228">
        <v>1440</v>
      </c>
      <c r="H1989" s="228">
        <v>1890</v>
      </c>
      <c r="I1989" s="228">
        <v>2420</v>
      </c>
    </row>
    <row r="1990" spans="2:9">
      <c r="B1990" s="227">
        <v>95315</v>
      </c>
      <c r="C1990" s="227" t="s">
        <v>350</v>
      </c>
      <c r="D1990" s="227" t="s">
        <v>351</v>
      </c>
      <c r="E1990" s="228">
        <v>1070</v>
      </c>
      <c r="F1990" s="228">
        <v>1220</v>
      </c>
      <c r="G1990" s="228">
        <v>1500</v>
      </c>
      <c r="H1990" s="228">
        <v>2070</v>
      </c>
      <c r="I1990" s="228">
        <v>2520</v>
      </c>
    </row>
    <row r="1991" spans="2:9">
      <c r="B1991" s="227">
        <v>95316</v>
      </c>
      <c r="C1991" s="227" t="s">
        <v>350</v>
      </c>
      <c r="D1991" s="227" t="s">
        <v>351</v>
      </c>
      <c r="E1991" s="228">
        <v>1030</v>
      </c>
      <c r="F1991" s="228">
        <v>1110</v>
      </c>
      <c r="G1991" s="228">
        <v>1430</v>
      </c>
      <c r="H1991" s="228">
        <v>2010</v>
      </c>
      <c r="I1991" s="228">
        <v>2330</v>
      </c>
    </row>
    <row r="1992" spans="2:9">
      <c r="B1992" s="227">
        <v>95316</v>
      </c>
      <c r="C1992" s="227" t="s">
        <v>366</v>
      </c>
      <c r="D1992" s="227" t="s">
        <v>367</v>
      </c>
      <c r="E1992" s="228">
        <v>1030</v>
      </c>
      <c r="F1992" s="228">
        <v>1110</v>
      </c>
      <c r="G1992" s="228">
        <v>1430</v>
      </c>
      <c r="H1992" s="228">
        <v>2010</v>
      </c>
      <c r="I1992" s="228">
        <v>2330</v>
      </c>
    </row>
    <row r="1993" spans="2:9">
      <c r="B1993" s="227">
        <v>95317</v>
      </c>
      <c r="C1993" s="227" t="s">
        <v>350</v>
      </c>
      <c r="D1993" s="227" t="s">
        <v>351</v>
      </c>
      <c r="E1993" s="228">
        <v>920</v>
      </c>
      <c r="F1993" s="228">
        <v>1050</v>
      </c>
      <c r="G1993" s="228">
        <v>1290</v>
      </c>
      <c r="H1993" s="228">
        <v>1800</v>
      </c>
      <c r="I1993" s="228">
        <v>2170</v>
      </c>
    </row>
    <row r="1994" spans="2:9">
      <c r="B1994" s="227">
        <v>95318</v>
      </c>
      <c r="C1994" s="227" t="s">
        <v>348</v>
      </c>
      <c r="D1994" s="227" t="s">
        <v>349</v>
      </c>
      <c r="E1994" s="228">
        <v>850</v>
      </c>
      <c r="F1994" s="228">
        <v>1020</v>
      </c>
      <c r="G1994" s="228">
        <v>1220</v>
      </c>
      <c r="H1994" s="228">
        <v>1720</v>
      </c>
      <c r="I1994" s="228">
        <v>2060</v>
      </c>
    </row>
    <row r="1995" spans="2:9">
      <c r="B1995" s="227">
        <v>95319</v>
      </c>
      <c r="C1995" s="227" t="s">
        <v>366</v>
      </c>
      <c r="D1995" s="227" t="s">
        <v>367</v>
      </c>
      <c r="E1995" s="228">
        <v>1030</v>
      </c>
      <c r="F1995" s="228">
        <v>1070</v>
      </c>
      <c r="G1995" s="228">
        <v>1380</v>
      </c>
      <c r="H1995" s="228">
        <v>1940</v>
      </c>
      <c r="I1995" s="228">
        <v>2290</v>
      </c>
    </row>
    <row r="1996" spans="2:9">
      <c r="B1996" s="227">
        <v>95320</v>
      </c>
      <c r="C1996" s="227" t="s">
        <v>370</v>
      </c>
      <c r="D1996" s="227" t="s">
        <v>371</v>
      </c>
      <c r="E1996" s="228">
        <v>1320</v>
      </c>
      <c r="F1996" s="228">
        <v>1440</v>
      </c>
      <c r="G1996" s="228">
        <v>1830</v>
      </c>
      <c r="H1996" s="228">
        <v>2560</v>
      </c>
      <c r="I1996" s="228">
        <v>3070</v>
      </c>
    </row>
    <row r="1997" spans="2:9">
      <c r="B1997" s="227">
        <v>95321</v>
      </c>
      <c r="C1997" s="227" t="s">
        <v>348</v>
      </c>
      <c r="D1997" s="227" t="s">
        <v>349</v>
      </c>
      <c r="E1997" s="228">
        <v>1080</v>
      </c>
      <c r="F1997" s="228">
        <v>1230</v>
      </c>
      <c r="G1997" s="228">
        <v>1580</v>
      </c>
      <c r="H1997" s="228">
        <v>2080</v>
      </c>
      <c r="I1997" s="228">
        <v>2650</v>
      </c>
    </row>
    <row r="1998" spans="2:9">
      <c r="B1998" s="227">
        <v>95321</v>
      </c>
      <c r="C1998" s="227" t="s">
        <v>376</v>
      </c>
      <c r="D1998" s="227" t="s">
        <v>377</v>
      </c>
      <c r="E1998" s="228">
        <v>1080</v>
      </c>
      <c r="F1998" s="228">
        <v>1230</v>
      </c>
      <c r="G1998" s="228">
        <v>1580</v>
      </c>
      <c r="H1998" s="228">
        <v>2080</v>
      </c>
      <c r="I1998" s="228">
        <v>2650</v>
      </c>
    </row>
    <row r="1999" spans="2:9">
      <c r="B1999" s="227">
        <v>95322</v>
      </c>
      <c r="C1999" s="227" t="s">
        <v>350</v>
      </c>
      <c r="D1999" s="227" t="s">
        <v>351</v>
      </c>
      <c r="E1999" s="228">
        <v>1030</v>
      </c>
      <c r="F1999" s="228">
        <v>1170</v>
      </c>
      <c r="G1999" s="228">
        <v>1440</v>
      </c>
      <c r="H1999" s="228">
        <v>1990</v>
      </c>
      <c r="I1999" s="228">
        <v>2420</v>
      </c>
    </row>
    <row r="2000" spans="2:9">
      <c r="B2000" s="227">
        <v>95322</v>
      </c>
      <c r="C2000" s="227" t="s">
        <v>366</v>
      </c>
      <c r="D2000" s="227" t="s">
        <v>367</v>
      </c>
      <c r="E2000" s="228">
        <v>1030</v>
      </c>
      <c r="F2000" s="228">
        <v>1170</v>
      </c>
      <c r="G2000" s="228">
        <v>1440</v>
      </c>
      <c r="H2000" s="228">
        <v>1990</v>
      </c>
      <c r="I2000" s="228">
        <v>2420</v>
      </c>
    </row>
    <row r="2001" spans="2:9">
      <c r="B2001" s="227">
        <v>95323</v>
      </c>
      <c r="C2001" s="227" t="s">
        <v>366</v>
      </c>
      <c r="D2001" s="227" t="s">
        <v>367</v>
      </c>
      <c r="E2001" s="228">
        <v>1030</v>
      </c>
      <c r="F2001" s="228">
        <v>1070</v>
      </c>
      <c r="G2001" s="228">
        <v>1380</v>
      </c>
      <c r="H2001" s="228">
        <v>1940</v>
      </c>
      <c r="I2001" s="228">
        <v>2290</v>
      </c>
    </row>
    <row r="2002" spans="2:9">
      <c r="B2002" s="227">
        <v>95324</v>
      </c>
      <c r="C2002" s="227" t="s">
        <v>350</v>
      </c>
      <c r="D2002" s="227" t="s">
        <v>351</v>
      </c>
      <c r="E2002" s="228">
        <v>1280</v>
      </c>
      <c r="F2002" s="228">
        <v>1460</v>
      </c>
      <c r="G2002" s="228">
        <v>1800</v>
      </c>
      <c r="H2002" s="228">
        <v>2480</v>
      </c>
      <c r="I2002" s="228">
        <v>3020</v>
      </c>
    </row>
    <row r="2003" spans="2:9">
      <c r="B2003" s="227">
        <v>95324</v>
      </c>
      <c r="C2003" s="227" t="s">
        <v>366</v>
      </c>
      <c r="D2003" s="227" t="s">
        <v>367</v>
      </c>
      <c r="E2003" s="228">
        <v>1280</v>
      </c>
      <c r="F2003" s="228">
        <v>1460</v>
      </c>
      <c r="G2003" s="228">
        <v>1800</v>
      </c>
      <c r="H2003" s="228">
        <v>2480</v>
      </c>
      <c r="I2003" s="228">
        <v>3020</v>
      </c>
    </row>
    <row r="2004" spans="2:9">
      <c r="B2004" s="227">
        <v>95325</v>
      </c>
      <c r="C2004" s="227" t="s">
        <v>348</v>
      </c>
      <c r="D2004" s="227" t="s">
        <v>349</v>
      </c>
      <c r="E2004" s="228">
        <v>890</v>
      </c>
      <c r="F2004" s="228">
        <v>1060</v>
      </c>
      <c r="G2004" s="228">
        <v>1280</v>
      </c>
      <c r="H2004" s="228">
        <v>1780</v>
      </c>
      <c r="I2004" s="228">
        <v>2150</v>
      </c>
    </row>
    <row r="2005" spans="2:9">
      <c r="B2005" s="227">
        <v>95326</v>
      </c>
      <c r="C2005" s="227" t="s">
        <v>366</v>
      </c>
      <c r="D2005" s="227" t="s">
        <v>367</v>
      </c>
      <c r="E2005" s="228">
        <v>1320</v>
      </c>
      <c r="F2005" s="228">
        <v>1410</v>
      </c>
      <c r="G2005" s="228">
        <v>1830</v>
      </c>
      <c r="H2005" s="228">
        <v>2560</v>
      </c>
      <c r="I2005" s="228">
        <v>2980</v>
      </c>
    </row>
    <row r="2006" spans="2:9">
      <c r="B2006" s="227">
        <v>95327</v>
      </c>
      <c r="C2006" s="227" t="s">
        <v>376</v>
      </c>
      <c r="D2006" s="227" t="s">
        <v>377</v>
      </c>
      <c r="E2006" s="228">
        <v>870</v>
      </c>
      <c r="F2006" s="228">
        <v>990</v>
      </c>
      <c r="G2006" s="228">
        <v>1270</v>
      </c>
      <c r="H2006" s="228">
        <v>1670</v>
      </c>
      <c r="I2006" s="228">
        <v>2130</v>
      </c>
    </row>
    <row r="2007" spans="2:9">
      <c r="B2007" s="227">
        <v>95328</v>
      </c>
      <c r="C2007" s="227" t="s">
        <v>366</v>
      </c>
      <c r="D2007" s="227" t="s">
        <v>367</v>
      </c>
      <c r="E2007" s="228">
        <v>1030</v>
      </c>
      <c r="F2007" s="228">
        <v>1070</v>
      </c>
      <c r="G2007" s="228">
        <v>1380</v>
      </c>
      <c r="H2007" s="228">
        <v>1940</v>
      </c>
      <c r="I2007" s="228">
        <v>2290</v>
      </c>
    </row>
    <row r="2008" spans="2:9">
      <c r="B2008" s="227">
        <v>95329</v>
      </c>
      <c r="C2008" s="227" t="s">
        <v>366</v>
      </c>
      <c r="D2008" s="227" t="s">
        <v>367</v>
      </c>
      <c r="E2008" s="228">
        <v>1180</v>
      </c>
      <c r="F2008" s="228">
        <v>1350</v>
      </c>
      <c r="G2008" s="228">
        <v>1700</v>
      </c>
      <c r="H2008" s="228">
        <v>2290</v>
      </c>
      <c r="I2008" s="228">
        <v>2840</v>
      </c>
    </row>
    <row r="2009" spans="2:9">
      <c r="B2009" s="227">
        <v>95329</v>
      </c>
      <c r="C2009" s="227" t="s">
        <v>348</v>
      </c>
      <c r="D2009" s="227" t="s">
        <v>349</v>
      </c>
      <c r="E2009" s="228">
        <v>1180</v>
      </c>
      <c r="F2009" s="228">
        <v>1350</v>
      </c>
      <c r="G2009" s="228">
        <v>1700</v>
      </c>
      <c r="H2009" s="228">
        <v>2290</v>
      </c>
      <c r="I2009" s="228">
        <v>2840</v>
      </c>
    </row>
    <row r="2010" spans="2:9">
      <c r="B2010" s="227">
        <v>95329</v>
      </c>
      <c r="C2010" s="227" t="s">
        <v>376</v>
      </c>
      <c r="D2010" s="227" t="s">
        <v>377</v>
      </c>
      <c r="E2010" s="228">
        <v>1180</v>
      </c>
      <c r="F2010" s="228">
        <v>1350</v>
      </c>
      <c r="G2010" s="228">
        <v>1700</v>
      </c>
      <c r="H2010" s="228">
        <v>2290</v>
      </c>
      <c r="I2010" s="228">
        <v>2840</v>
      </c>
    </row>
    <row r="2011" spans="2:9">
      <c r="B2011" s="227">
        <v>95330</v>
      </c>
      <c r="C2011" s="227" t="s">
        <v>370</v>
      </c>
      <c r="D2011" s="227" t="s">
        <v>371</v>
      </c>
      <c r="E2011" s="228">
        <v>1660</v>
      </c>
      <c r="F2011" s="228">
        <v>1810</v>
      </c>
      <c r="G2011" s="228">
        <v>2310</v>
      </c>
      <c r="H2011" s="228">
        <v>3240</v>
      </c>
      <c r="I2011" s="228">
        <v>3880</v>
      </c>
    </row>
    <row r="2012" spans="2:9">
      <c r="B2012" s="227">
        <v>95333</v>
      </c>
      <c r="C2012" s="227" t="s">
        <v>350</v>
      </c>
      <c r="D2012" s="227" t="s">
        <v>351</v>
      </c>
      <c r="E2012" s="228">
        <v>920</v>
      </c>
      <c r="F2012" s="228">
        <v>1050</v>
      </c>
      <c r="G2012" s="228">
        <v>1290</v>
      </c>
      <c r="H2012" s="228">
        <v>1800</v>
      </c>
      <c r="I2012" s="228">
        <v>2170</v>
      </c>
    </row>
    <row r="2013" spans="2:9">
      <c r="B2013" s="227">
        <v>95334</v>
      </c>
      <c r="C2013" s="227" t="s">
        <v>350</v>
      </c>
      <c r="D2013" s="227" t="s">
        <v>351</v>
      </c>
      <c r="E2013" s="228">
        <v>1140</v>
      </c>
      <c r="F2013" s="228">
        <v>1300</v>
      </c>
      <c r="G2013" s="228">
        <v>1600</v>
      </c>
      <c r="H2013" s="228">
        <v>2210</v>
      </c>
      <c r="I2013" s="228">
        <v>2690</v>
      </c>
    </row>
    <row r="2014" spans="2:9">
      <c r="B2014" s="227">
        <v>95335</v>
      </c>
      <c r="C2014" s="227" t="s">
        <v>376</v>
      </c>
      <c r="D2014" s="227" t="s">
        <v>377</v>
      </c>
      <c r="E2014" s="228">
        <v>990</v>
      </c>
      <c r="F2014" s="228">
        <v>1120</v>
      </c>
      <c r="G2014" s="228">
        <v>1440</v>
      </c>
      <c r="H2014" s="228">
        <v>1890</v>
      </c>
      <c r="I2014" s="228">
        <v>2420</v>
      </c>
    </row>
    <row r="2015" spans="2:9">
      <c r="B2015" s="227">
        <v>95336</v>
      </c>
      <c r="C2015" s="227" t="s">
        <v>370</v>
      </c>
      <c r="D2015" s="227" t="s">
        <v>371</v>
      </c>
      <c r="E2015" s="228">
        <v>1370</v>
      </c>
      <c r="F2015" s="228">
        <v>1490</v>
      </c>
      <c r="G2015" s="228">
        <v>1900</v>
      </c>
      <c r="H2015" s="228">
        <v>2660</v>
      </c>
      <c r="I2015" s="228">
        <v>3190</v>
      </c>
    </row>
    <row r="2016" spans="2:9">
      <c r="B2016" s="227">
        <v>95337</v>
      </c>
      <c r="C2016" s="227" t="s">
        <v>370</v>
      </c>
      <c r="D2016" s="227" t="s">
        <v>371</v>
      </c>
      <c r="E2016" s="228">
        <v>1490</v>
      </c>
      <c r="F2016" s="228">
        <v>1630</v>
      </c>
      <c r="G2016" s="228">
        <v>2070</v>
      </c>
      <c r="H2016" s="228">
        <v>2900</v>
      </c>
      <c r="I2016" s="228">
        <v>3480</v>
      </c>
    </row>
    <row r="2017" spans="2:9">
      <c r="B2017" s="227">
        <v>95338</v>
      </c>
      <c r="C2017" s="227" t="s">
        <v>348</v>
      </c>
      <c r="D2017" s="227" t="s">
        <v>349</v>
      </c>
      <c r="E2017" s="228">
        <v>900</v>
      </c>
      <c r="F2017" s="228">
        <v>1080</v>
      </c>
      <c r="G2017" s="228">
        <v>1290</v>
      </c>
      <c r="H2017" s="228">
        <v>1810</v>
      </c>
      <c r="I2017" s="228">
        <v>2170</v>
      </c>
    </row>
    <row r="2018" spans="2:9">
      <c r="B2018" s="227">
        <v>95340</v>
      </c>
      <c r="C2018" s="227" t="s">
        <v>350</v>
      </c>
      <c r="D2018" s="227" t="s">
        <v>351</v>
      </c>
      <c r="E2018" s="228">
        <v>1040</v>
      </c>
      <c r="F2018" s="228">
        <v>1190</v>
      </c>
      <c r="G2018" s="228">
        <v>1460</v>
      </c>
      <c r="H2018" s="228">
        <v>2010</v>
      </c>
      <c r="I2018" s="228">
        <v>2450</v>
      </c>
    </row>
    <row r="2019" spans="2:9">
      <c r="B2019" s="227">
        <v>95341</v>
      </c>
      <c r="C2019" s="227" t="s">
        <v>350</v>
      </c>
      <c r="D2019" s="227" t="s">
        <v>351</v>
      </c>
      <c r="E2019" s="228">
        <v>980</v>
      </c>
      <c r="F2019" s="228">
        <v>1120</v>
      </c>
      <c r="G2019" s="228">
        <v>1380</v>
      </c>
      <c r="H2019" s="228">
        <v>1900</v>
      </c>
      <c r="I2019" s="228">
        <v>2320</v>
      </c>
    </row>
    <row r="2020" spans="2:9">
      <c r="B2020" s="227">
        <v>95343</v>
      </c>
      <c r="C2020" s="227" t="s">
        <v>350</v>
      </c>
      <c r="D2020" s="227" t="s">
        <v>351</v>
      </c>
      <c r="E2020" s="228">
        <v>1070</v>
      </c>
      <c r="F2020" s="228">
        <v>1230</v>
      </c>
      <c r="G2020" s="228">
        <v>1510</v>
      </c>
      <c r="H2020" s="228">
        <v>2080</v>
      </c>
      <c r="I2020" s="228">
        <v>2540</v>
      </c>
    </row>
    <row r="2021" spans="2:9">
      <c r="B2021" s="227">
        <v>95344</v>
      </c>
      <c r="C2021" s="227" t="s">
        <v>350</v>
      </c>
      <c r="D2021" s="227" t="s">
        <v>351</v>
      </c>
      <c r="E2021" s="228">
        <v>1070</v>
      </c>
      <c r="F2021" s="228">
        <v>1230</v>
      </c>
      <c r="G2021" s="228">
        <v>1510</v>
      </c>
      <c r="H2021" s="228">
        <v>2080</v>
      </c>
      <c r="I2021" s="228">
        <v>2540</v>
      </c>
    </row>
    <row r="2022" spans="2:9">
      <c r="B2022" s="227">
        <v>95345</v>
      </c>
      <c r="C2022" s="227" t="s">
        <v>348</v>
      </c>
      <c r="D2022" s="227" t="s">
        <v>349</v>
      </c>
      <c r="E2022" s="228">
        <v>810</v>
      </c>
      <c r="F2022" s="228">
        <v>910</v>
      </c>
      <c r="G2022" s="228">
        <v>1100</v>
      </c>
      <c r="H2022" s="228">
        <v>1550</v>
      </c>
      <c r="I2022" s="228">
        <v>1870</v>
      </c>
    </row>
    <row r="2023" spans="2:9">
      <c r="B2023" s="227">
        <v>95346</v>
      </c>
      <c r="C2023" s="227" t="s">
        <v>376</v>
      </c>
      <c r="D2023" s="227" t="s">
        <v>377</v>
      </c>
      <c r="E2023" s="228">
        <v>1270</v>
      </c>
      <c r="F2023" s="228">
        <v>1440</v>
      </c>
      <c r="G2023" s="228">
        <v>1850</v>
      </c>
      <c r="H2023" s="228">
        <v>2430</v>
      </c>
      <c r="I2023" s="228">
        <v>3110</v>
      </c>
    </row>
    <row r="2024" spans="2:9">
      <c r="B2024" s="227">
        <v>95347</v>
      </c>
      <c r="C2024" s="227" t="s">
        <v>376</v>
      </c>
      <c r="D2024" s="227" t="s">
        <v>377</v>
      </c>
      <c r="E2024" s="228">
        <v>990</v>
      </c>
      <c r="F2024" s="228">
        <v>1120</v>
      </c>
      <c r="G2024" s="228">
        <v>1440</v>
      </c>
      <c r="H2024" s="228">
        <v>1890</v>
      </c>
      <c r="I2024" s="228">
        <v>2420</v>
      </c>
    </row>
    <row r="2025" spans="2:9">
      <c r="B2025" s="227">
        <v>95348</v>
      </c>
      <c r="C2025" s="227" t="s">
        <v>350</v>
      </c>
      <c r="D2025" s="227" t="s">
        <v>351</v>
      </c>
      <c r="E2025" s="228">
        <v>1250</v>
      </c>
      <c r="F2025" s="228">
        <v>1430</v>
      </c>
      <c r="G2025" s="228">
        <v>1760</v>
      </c>
      <c r="H2025" s="228">
        <v>2430</v>
      </c>
      <c r="I2025" s="228">
        <v>2960</v>
      </c>
    </row>
    <row r="2026" spans="2:9">
      <c r="B2026" s="227">
        <v>95350</v>
      </c>
      <c r="C2026" s="227" t="s">
        <v>366</v>
      </c>
      <c r="D2026" s="227" t="s">
        <v>367</v>
      </c>
      <c r="E2026" s="228">
        <v>1070</v>
      </c>
      <c r="F2026" s="228">
        <v>1150</v>
      </c>
      <c r="G2026" s="228">
        <v>1490</v>
      </c>
      <c r="H2026" s="228">
        <v>2090</v>
      </c>
      <c r="I2026" s="228">
        <v>2430</v>
      </c>
    </row>
    <row r="2027" spans="2:9">
      <c r="B2027" s="227">
        <v>95351</v>
      </c>
      <c r="C2027" s="227" t="s">
        <v>366</v>
      </c>
      <c r="D2027" s="227" t="s">
        <v>367</v>
      </c>
      <c r="E2027" s="228">
        <v>1030</v>
      </c>
      <c r="F2027" s="228">
        <v>1070</v>
      </c>
      <c r="G2027" s="228">
        <v>1390</v>
      </c>
      <c r="H2027" s="228">
        <v>1950</v>
      </c>
      <c r="I2027" s="228">
        <v>2290</v>
      </c>
    </row>
    <row r="2028" spans="2:9">
      <c r="B2028" s="227">
        <v>95352</v>
      </c>
      <c r="C2028" s="227" t="s">
        <v>366</v>
      </c>
      <c r="D2028" s="227" t="s">
        <v>367</v>
      </c>
      <c r="E2028" s="228">
        <v>1130</v>
      </c>
      <c r="F2028" s="228">
        <v>1210</v>
      </c>
      <c r="G2028" s="228">
        <v>1570</v>
      </c>
      <c r="H2028" s="228">
        <v>2200</v>
      </c>
      <c r="I2028" s="228">
        <v>2560</v>
      </c>
    </row>
    <row r="2029" spans="2:9">
      <c r="B2029" s="227">
        <v>95353</v>
      </c>
      <c r="C2029" s="227" t="s">
        <v>366</v>
      </c>
      <c r="D2029" s="227" t="s">
        <v>367</v>
      </c>
      <c r="E2029" s="228">
        <v>1130</v>
      </c>
      <c r="F2029" s="228">
        <v>1210</v>
      </c>
      <c r="G2029" s="228">
        <v>1570</v>
      </c>
      <c r="H2029" s="228">
        <v>2200</v>
      </c>
      <c r="I2029" s="228">
        <v>2560</v>
      </c>
    </row>
    <row r="2030" spans="2:9">
      <c r="B2030" s="227">
        <v>95354</v>
      </c>
      <c r="C2030" s="227" t="s">
        <v>366</v>
      </c>
      <c r="D2030" s="227" t="s">
        <v>367</v>
      </c>
      <c r="E2030" s="228">
        <v>1100</v>
      </c>
      <c r="F2030" s="228">
        <v>1180</v>
      </c>
      <c r="G2030" s="228">
        <v>1530</v>
      </c>
      <c r="H2030" s="228">
        <v>2140</v>
      </c>
      <c r="I2030" s="228">
        <v>2490</v>
      </c>
    </row>
    <row r="2031" spans="2:9">
      <c r="B2031" s="227">
        <v>95355</v>
      </c>
      <c r="C2031" s="227" t="s">
        <v>366</v>
      </c>
      <c r="D2031" s="227" t="s">
        <v>367</v>
      </c>
      <c r="E2031" s="228">
        <v>1210</v>
      </c>
      <c r="F2031" s="228">
        <v>1300</v>
      </c>
      <c r="G2031" s="228">
        <v>1680</v>
      </c>
      <c r="H2031" s="228">
        <v>2350</v>
      </c>
      <c r="I2031" s="228">
        <v>2730</v>
      </c>
    </row>
    <row r="2032" spans="2:9">
      <c r="B2032" s="227">
        <v>95356</v>
      </c>
      <c r="C2032" s="227" t="s">
        <v>366</v>
      </c>
      <c r="D2032" s="227" t="s">
        <v>367</v>
      </c>
      <c r="E2032" s="228">
        <v>1270</v>
      </c>
      <c r="F2032" s="228">
        <v>1360</v>
      </c>
      <c r="G2032" s="228">
        <v>1760</v>
      </c>
      <c r="H2032" s="228">
        <v>2470</v>
      </c>
      <c r="I2032" s="228">
        <v>2870</v>
      </c>
    </row>
    <row r="2033" spans="2:9">
      <c r="B2033" s="227">
        <v>95357</v>
      </c>
      <c r="C2033" s="227" t="s">
        <v>366</v>
      </c>
      <c r="D2033" s="227" t="s">
        <v>367</v>
      </c>
      <c r="E2033" s="228">
        <v>1480</v>
      </c>
      <c r="F2033" s="228">
        <v>1580</v>
      </c>
      <c r="G2033" s="228">
        <v>2050</v>
      </c>
      <c r="H2033" s="228">
        <v>2870</v>
      </c>
      <c r="I2033" s="228">
        <v>3340</v>
      </c>
    </row>
    <row r="2034" spans="2:9">
      <c r="B2034" s="227">
        <v>95358</v>
      </c>
      <c r="C2034" s="227" t="s">
        <v>366</v>
      </c>
      <c r="D2034" s="227" t="s">
        <v>367</v>
      </c>
      <c r="E2034" s="228">
        <v>1180</v>
      </c>
      <c r="F2034" s="228">
        <v>1270</v>
      </c>
      <c r="G2034" s="228">
        <v>1640</v>
      </c>
      <c r="H2034" s="228">
        <v>2300</v>
      </c>
      <c r="I2034" s="228">
        <v>2670</v>
      </c>
    </row>
    <row r="2035" spans="2:9">
      <c r="B2035" s="227">
        <v>95360</v>
      </c>
      <c r="C2035" s="227" t="s">
        <v>350</v>
      </c>
      <c r="D2035" s="227" t="s">
        <v>351</v>
      </c>
      <c r="E2035" s="228">
        <v>1030</v>
      </c>
      <c r="F2035" s="228">
        <v>1070</v>
      </c>
      <c r="G2035" s="228">
        <v>1380</v>
      </c>
      <c r="H2035" s="228">
        <v>1940</v>
      </c>
      <c r="I2035" s="228">
        <v>2290</v>
      </c>
    </row>
    <row r="2036" spans="2:9">
      <c r="B2036" s="227">
        <v>95360</v>
      </c>
      <c r="C2036" s="227" t="s">
        <v>366</v>
      </c>
      <c r="D2036" s="227" t="s">
        <v>367</v>
      </c>
      <c r="E2036" s="228">
        <v>1030</v>
      </c>
      <c r="F2036" s="228">
        <v>1070</v>
      </c>
      <c r="G2036" s="228">
        <v>1380</v>
      </c>
      <c r="H2036" s="228">
        <v>1940</v>
      </c>
      <c r="I2036" s="228">
        <v>2290</v>
      </c>
    </row>
    <row r="2037" spans="2:9">
      <c r="B2037" s="227">
        <v>95361</v>
      </c>
      <c r="C2037" s="227" t="s">
        <v>366</v>
      </c>
      <c r="D2037" s="227" t="s">
        <v>367</v>
      </c>
      <c r="E2037" s="228">
        <v>1130</v>
      </c>
      <c r="F2037" s="228">
        <v>1210</v>
      </c>
      <c r="G2037" s="228">
        <v>1570</v>
      </c>
      <c r="H2037" s="228">
        <v>2200</v>
      </c>
      <c r="I2037" s="228">
        <v>2560</v>
      </c>
    </row>
    <row r="2038" spans="2:9">
      <c r="B2038" s="227">
        <v>95361</v>
      </c>
      <c r="C2038" s="227" t="s">
        <v>370</v>
      </c>
      <c r="D2038" s="227" t="s">
        <v>371</v>
      </c>
      <c r="E2038" s="228">
        <v>1130</v>
      </c>
      <c r="F2038" s="228">
        <v>1210</v>
      </c>
      <c r="G2038" s="228">
        <v>1570</v>
      </c>
      <c r="H2038" s="228">
        <v>2200</v>
      </c>
      <c r="I2038" s="228">
        <v>2560</v>
      </c>
    </row>
    <row r="2039" spans="2:9">
      <c r="B2039" s="227">
        <v>95363</v>
      </c>
      <c r="C2039" s="227" t="s">
        <v>366</v>
      </c>
      <c r="D2039" s="227" t="s">
        <v>367</v>
      </c>
      <c r="E2039" s="228">
        <v>1330</v>
      </c>
      <c r="F2039" s="228">
        <v>1420</v>
      </c>
      <c r="G2039" s="228">
        <v>1840</v>
      </c>
      <c r="H2039" s="228">
        <v>2580</v>
      </c>
      <c r="I2039" s="228">
        <v>3000</v>
      </c>
    </row>
    <row r="2040" spans="2:9">
      <c r="B2040" s="227">
        <v>95364</v>
      </c>
      <c r="C2040" s="227" t="s">
        <v>376</v>
      </c>
      <c r="D2040" s="227" t="s">
        <v>377</v>
      </c>
      <c r="E2040" s="228">
        <v>1020</v>
      </c>
      <c r="F2040" s="228">
        <v>1130</v>
      </c>
      <c r="G2040" s="228">
        <v>1480</v>
      </c>
      <c r="H2040" s="228">
        <v>2010</v>
      </c>
      <c r="I2040" s="228">
        <v>2360</v>
      </c>
    </row>
    <row r="2041" spans="2:9">
      <c r="B2041" s="227">
        <v>95365</v>
      </c>
      <c r="C2041" s="227" t="s">
        <v>350</v>
      </c>
      <c r="D2041" s="227" t="s">
        <v>351</v>
      </c>
      <c r="E2041" s="228">
        <v>900</v>
      </c>
      <c r="F2041" s="228">
        <v>1050</v>
      </c>
      <c r="G2041" s="228">
        <v>1280</v>
      </c>
      <c r="H2041" s="228">
        <v>1800</v>
      </c>
      <c r="I2041" s="228">
        <v>2170</v>
      </c>
    </row>
    <row r="2042" spans="2:9">
      <c r="B2042" s="227">
        <v>95366</v>
      </c>
      <c r="C2042" s="227" t="s">
        <v>370</v>
      </c>
      <c r="D2042" s="227" t="s">
        <v>371</v>
      </c>
      <c r="E2042" s="228">
        <v>1360</v>
      </c>
      <c r="F2042" s="228">
        <v>1480</v>
      </c>
      <c r="G2042" s="228">
        <v>1890</v>
      </c>
      <c r="H2042" s="228">
        <v>2650</v>
      </c>
      <c r="I2042" s="228">
        <v>3170</v>
      </c>
    </row>
    <row r="2043" spans="2:9">
      <c r="B2043" s="227">
        <v>95367</v>
      </c>
      <c r="C2043" s="227" t="s">
        <v>366</v>
      </c>
      <c r="D2043" s="227" t="s">
        <v>367</v>
      </c>
      <c r="E2043" s="228">
        <v>1180</v>
      </c>
      <c r="F2043" s="228">
        <v>1260</v>
      </c>
      <c r="G2043" s="228">
        <v>1630</v>
      </c>
      <c r="H2043" s="228">
        <v>2280</v>
      </c>
      <c r="I2043" s="228">
        <v>2650</v>
      </c>
    </row>
    <row r="2044" spans="2:9">
      <c r="B2044" s="227">
        <v>95367</v>
      </c>
      <c r="C2044" s="227" t="s">
        <v>370</v>
      </c>
      <c r="D2044" s="227" t="s">
        <v>371</v>
      </c>
      <c r="E2044" s="228">
        <v>1180</v>
      </c>
      <c r="F2044" s="228">
        <v>1260</v>
      </c>
      <c r="G2044" s="228">
        <v>1630</v>
      </c>
      <c r="H2044" s="228">
        <v>2280</v>
      </c>
      <c r="I2044" s="228">
        <v>2650</v>
      </c>
    </row>
    <row r="2045" spans="2:9">
      <c r="B2045" s="227">
        <v>95368</v>
      </c>
      <c r="C2045" s="227" t="s">
        <v>366</v>
      </c>
      <c r="D2045" s="227" t="s">
        <v>367</v>
      </c>
      <c r="E2045" s="228">
        <v>1540</v>
      </c>
      <c r="F2045" s="228">
        <v>1640</v>
      </c>
      <c r="G2045" s="228">
        <v>2130</v>
      </c>
      <c r="H2045" s="228">
        <v>2980</v>
      </c>
      <c r="I2045" s="228">
        <v>3470</v>
      </c>
    </row>
    <row r="2046" spans="2:9">
      <c r="B2046" s="227">
        <v>95369</v>
      </c>
      <c r="C2046" s="227" t="s">
        <v>350</v>
      </c>
      <c r="D2046" s="227" t="s">
        <v>351</v>
      </c>
      <c r="E2046" s="228">
        <v>900</v>
      </c>
      <c r="F2046" s="228">
        <v>1050</v>
      </c>
      <c r="G2046" s="228">
        <v>1280</v>
      </c>
      <c r="H2046" s="228">
        <v>1800</v>
      </c>
      <c r="I2046" s="228">
        <v>2170</v>
      </c>
    </row>
    <row r="2047" spans="2:9">
      <c r="B2047" s="227">
        <v>95369</v>
      </c>
      <c r="C2047" s="227" t="s">
        <v>348</v>
      </c>
      <c r="D2047" s="227" t="s">
        <v>349</v>
      </c>
      <c r="E2047" s="228">
        <v>900</v>
      </c>
      <c r="F2047" s="228">
        <v>1050</v>
      </c>
      <c r="G2047" s="228">
        <v>1280</v>
      </c>
      <c r="H2047" s="228">
        <v>1800</v>
      </c>
      <c r="I2047" s="228">
        <v>2170</v>
      </c>
    </row>
    <row r="2048" spans="2:9">
      <c r="B2048" s="227">
        <v>95370</v>
      </c>
      <c r="C2048" s="227" t="s">
        <v>376</v>
      </c>
      <c r="D2048" s="227" t="s">
        <v>377</v>
      </c>
      <c r="E2048" s="228">
        <v>1040</v>
      </c>
      <c r="F2048" s="228">
        <v>1190</v>
      </c>
      <c r="G2048" s="228">
        <v>1520</v>
      </c>
      <c r="H2048" s="228">
        <v>2000</v>
      </c>
      <c r="I2048" s="228">
        <v>2550</v>
      </c>
    </row>
    <row r="2049" spans="2:9">
      <c r="B2049" s="227">
        <v>95372</v>
      </c>
      <c r="C2049" s="227" t="s">
        <v>376</v>
      </c>
      <c r="D2049" s="227" t="s">
        <v>377</v>
      </c>
      <c r="E2049" s="228">
        <v>1070</v>
      </c>
      <c r="F2049" s="228">
        <v>1220</v>
      </c>
      <c r="G2049" s="228">
        <v>1560</v>
      </c>
      <c r="H2049" s="228">
        <v>2050</v>
      </c>
      <c r="I2049" s="228">
        <v>2610</v>
      </c>
    </row>
    <row r="2050" spans="2:9">
      <c r="B2050" s="227">
        <v>95373</v>
      </c>
      <c r="C2050" s="227" t="s">
        <v>376</v>
      </c>
      <c r="D2050" s="227" t="s">
        <v>377</v>
      </c>
      <c r="E2050" s="228">
        <v>990</v>
      </c>
      <c r="F2050" s="228">
        <v>1120</v>
      </c>
      <c r="G2050" s="228">
        <v>1440</v>
      </c>
      <c r="H2050" s="228">
        <v>1890</v>
      </c>
      <c r="I2050" s="228">
        <v>2420</v>
      </c>
    </row>
    <row r="2051" spans="2:9">
      <c r="B2051" s="227">
        <v>95374</v>
      </c>
      <c r="C2051" s="227" t="s">
        <v>350</v>
      </c>
      <c r="D2051" s="227" t="s">
        <v>351</v>
      </c>
      <c r="E2051" s="228">
        <v>930</v>
      </c>
      <c r="F2051" s="228">
        <v>1060</v>
      </c>
      <c r="G2051" s="228">
        <v>1310</v>
      </c>
      <c r="H2051" s="228">
        <v>1810</v>
      </c>
      <c r="I2051" s="228">
        <v>2200</v>
      </c>
    </row>
    <row r="2052" spans="2:9">
      <c r="B2052" s="227">
        <v>95375</v>
      </c>
      <c r="C2052" s="227" t="s">
        <v>376</v>
      </c>
      <c r="D2052" s="227" t="s">
        <v>377</v>
      </c>
      <c r="E2052" s="228">
        <v>990</v>
      </c>
      <c r="F2052" s="228">
        <v>1120</v>
      </c>
      <c r="G2052" s="228">
        <v>1440</v>
      </c>
      <c r="H2052" s="228">
        <v>1890</v>
      </c>
      <c r="I2052" s="228">
        <v>2420</v>
      </c>
    </row>
    <row r="2053" spans="2:9">
      <c r="B2053" s="227">
        <v>95376</v>
      </c>
      <c r="C2053" s="227" t="s">
        <v>370</v>
      </c>
      <c r="D2053" s="227" t="s">
        <v>371</v>
      </c>
      <c r="E2053" s="228">
        <v>1480</v>
      </c>
      <c r="F2053" s="228">
        <v>1620</v>
      </c>
      <c r="G2053" s="228">
        <v>2060</v>
      </c>
      <c r="H2053" s="228">
        <v>2890</v>
      </c>
      <c r="I2053" s="228">
        <v>3460</v>
      </c>
    </row>
    <row r="2054" spans="2:9">
      <c r="B2054" s="227">
        <v>95377</v>
      </c>
      <c r="C2054" s="227" t="s">
        <v>358</v>
      </c>
      <c r="D2054" s="227" t="s">
        <v>359</v>
      </c>
      <c r="E2054" s="228">
        <v>1870</v>
      </c>
      <c r="F2054" s="228">
        <v>2040</v>
      </c>
      <c r="G2054" s="228">
        <v>2600</v>
      </c>
      <c r="H2054" s="228">
        <v>3640</v>
      </c>
      <c r="I2054" s="228">
        <v>4370</v>
      </c>
    </row>
    <row r="2055" spans="2:9">
      <c r="B2055" s="227">
        <v>95377</v>
      </c>
      <c r="C2055" s="227" t="s">
        <v>370</v>
      </c>
      <c r="D2055" s="227" t="s">
        <v>371</v>
      </c>
      <c r="E2055" s="228">
        <v>1870</v>
      </c>
      <c r="F2055" s="228">
        <v>2040</v>
      </c>
      <c r="G2055" s="228">
        <v>2600</v>
      </c>
      <c r="H2055" s="228">
        <v>3640</v>
      </c>
      <c r="I2055" s="228">
        <v>4370</v>
      </c>
    </row>
    <row r="2056" spans="2:9">
      <c r="B2056" s="227">
        <v>95378</v>
      </c>
      <c r="C2056" s="227" t="s">
        <v>370</v>
      </c>
      <c r="D2056" s="227" t="s">
        <v>371</v>
      </c>
      <c r="E2056" s="228">
        <v>1250</v>
      </c>
      <c r="F2056" s="228">
        <v>1370</v>
      </c>
      <c r="G2056" s="228">
        <v>1740</v>
      </c>
      <c r="H2056" s="228">
        <v>2440</v>
      </c>
      <c r="I2056" s="228">
        <v>2920</v>
      </c>
    </row>
    <row r="2057" spans="2:9">
      <c r="B2057" s="227">
        <v>95379</v>
      </c>
      <c r="C2057" s="227" t="s">
        <v>376</v>
      </c>
      <c r="D2057" s="227" t="s">
        <v>377</v>
      </c>
      <c r="E2057" s="228">
        <v>1120</v>
      </c>
      <c r="F2057" s="228">
        <v>1270</v>
      </c>
      <c r="G2057" s="228">
        <v>1630</v>
      </c>
      <c r="H2057" s="228">
        <v>2140</v>
      </c>
      <c r="I2057" s="228">
        <v>2730</v>
      </c>
    </row>
    <row r="2058" spans="2:9">
      <c r="B2058" s="227">
        <v>95380</v>
      </c>
      <c r="C2058" s="227" t="s">
        <v>350</v>
      </c>
      <c r="D2058" s="227" t="s">
        <v>351</v>
      </c>
      <c r="E2058" s="228">
        <v>1030</v>
      </c>
      <c r="F2058" s="228">
        <v>1080</v>
      </c>
      <c r="G2058" s="228">
        <v>1400</v>
      </c>
      <c r="H2058" s="228">
        <v>1960</v>
      </c>
      <c r="I2058" s="228">
        <v>2290</v>
      </c>
    </row>
    <row r="2059" spans="2:9">
      <c r="B2059" s="227">
        <v>95380</v>
      </c>
      <c r="C2059" s="227" t="s">
        <v>366</v>
      </c>
      <c r="D2059" s="227" t="s">
        <v>367</v>
      </c>
      <c r="E2059" s="228">
        <v>1030</v>
      </c>
      <c r="F2059" s="228">
        <v>1080</v>
      </c>
      <c r="G2059" s="228">
        <v>1400</v>
      </c>
      <c r="H2059" s="228">
        <v>1960</v>
      </c>
      <c r="I2059" s="228">
        <v>2290</v>
      </c>
    </row>
    <row r="2060" spans="2:9">
      <c r="B2060" s="227">
        <v>95381</v>
      </c>
      <c r="C2060" s="227" t="s">
        <v>366</v>
      </c>
      <c r="D2060" s="227" t="s">
        <v>367</v>
      </c>
      <c r="E2060" s="228">
        <v>1130</v>
      </c>
      <c r="F2060" s="228">
        <v>1210</v>
      </c>
      <c r="G2060" s="228">
        <v>1570</v>
      </c>
      <c r="H2060" s="228">
        <v>2200</v>
      </c>
      <c r="I2060" s="228">
        <v>2560</v>
      </c>
    </row>
    <row r="2061" spans="2:9">
      <c r="B2061" s="227">
        <v>95382</v>
      </c>
      <c r="C2061" s="227" t="s">
        <v>366</v>
      </c>
      <c r="D2061" s="227" t="s">
        <v>367</v>
      </c>
      <c r="E2061" s="228">
        <v>1260</v>
      </c>
      <c r="F2061" s="228">
        <v>1350</v>
      </c>
      <c r="G2061" s="228">
        <v>1750</v>
      </c>
      <c r="H2061" s="228">
        <v>2450</v>
      </c>
      <c r="I2061" s="228">
        <v>2850</v>
      </c>
    </row>
    <row r="2062" spans="2:9">
      <c r="B2062" s="227">
        <v>95383</v>
      </c>
      <c r="C2062" s="227" t="s">
        <v>376</v>
      </c>
      <c r="D2062" s="227" t="s">
        <v>377</v>
      </c>
      <c r="E2062" s="228">
        <v>1270</v>
      </c>
      <c r="F2062" s="228">
        <v>1440</v>
      </c>
      <c r="G2062" s="228">
        <v>1850</v>
      </c>
      <c r="H2062" s="228">
        <v>2430</v>
      </c>
      <c r="I2062" s="228">
        <v>3110</v>
      </c>
    </row>
    <row r="2063" spans="2:9">
      <c r="B2063" s="227">
        <v>95385</v>
      </c>
      <c r="C2063" s="227" t="s">
        <v>366</v>
      </c>
      <c r="D2063" s="227" t="s">
        <v>367</v>
      </c>
      <c r="E2063" s="228">
        <v>1250</v>
      </c>
      <c r="F2063" s="228">
        <v>1320</v>
      </c>
      <c r="G2063" s="228">
        <v>1710</v>
      </c>
      <c r="H2063" s="228">
        <v>2400</v>
      </c>
      <c r="I2063" s="228">
        <v>2850</v>
      </c>
    </row>
    <row r="2064" spans="2:9">
      <c r="B2064" s="227">
        <v>95385</v>
      </c>
      <c r="C2064" s="227" t="s">
        <v>370</v>
      </c>
      <c r="D2064" s="227" t="s">
        <v>371</v>
      </c>
      <c r="E2064" s="228">
        <v>1250</v>
      </c>
      <c r="F2064" s="228">
        <v>1320</v>
      </c>
      <c r="G2064" s="228">
        <v>1710</v>
      </c>
      <c r="H2064" s="228">
        <v>2400</v>
      </c>
      <c r="I2064" s="228">
        <v>2850</v>
      </c>
    </row>
    <row r="2065" spans="2:9">
      <c r="B2065" s="227">
        <v>95386</v>
      </c>
      <c r="C2065" s="227" t="s">
        <v>366</v>
      </c>
      <c r="D2065" s="227" t="s">
        <v>367</v>
      </c>
      <c r="E2065" s="228">
        <v>1080</v>
      </c>
      <c r="F2065" s="228">
        <v>1160</v>
      </c>
      <c r="G2065" s="228">
        <v>1500</v>
      </c>
      <c r="H2065" s="228">
        <v>2100</v>
      </c>
      <c r="I2065" s="228">
        <v>2440</v>
      </c>
    </row>
    <row r="2066" spans="2:9">
      <c r="B2066" s="227">
        <v>95387</v>
      </c>
      <c r="C2066" s="227" t="s">
        <v>366</v>
      </c>
      <c r="D2066" s="227" t="s">
        <v>367</v>
      </c>
      <c r="E2066" s="228">
        <v>1320</v>
      </c>
      <c r="F2066" s="228">
        <v>1390</v>
      </c>
      <c r="G2066" s="228">
        <v>1800</v>
      </c>
      <c r="H2066" s="228">
        <v>2520</v>
      </c>
      <c r="I2066" s="228">
        <v>2980</v>
      </c>
    </row>
    <row r="2067" spans="2:9">
      <c r="B2067" s="227">
        <v>95388</v>
      </c>
      <c r="C2067" s="227" t="s">
        <v>350</v>
      </c>
      <c r="D2067" s="227" t="s">
        <v>351</v>
      </c>
      <c r="E2067" s="228">
        <v>900</v>
      </c>
      <c r="F2067" s="228">
        <v>1050</v>
      </c>
      <c r="G2067" s="228">
        <v>1280</v>
      </c>
      <c r="H2067" s="228">
        <v>1800</v>
      </c>
      <c r="I2067" s="228">
        <v>2170</v>
      </c>
    </row>
    <row r="2068" spans="2:9">
      <c r="B2068" s="227">
        <v>95389</v>
      </c>
      <c r="C2068" s="227" t="s">
        <v>348</v>
      </c>
      <c r="D2068" s="227" t="s">
        <v>349</v>
      </c>
      <c r="E2068" s="228">
        <v>930</v>
      </c>
      <c r="F2068" s="228">
        <v>1120</v>
      </c>
      <c r="G2068" s="228">
        <v>1340</v>
      </c>
      <c r="H2068" s="228">
        <v>1880</v>
      </c>
      <c r="I2068" s="228">
        <v>2250</v>
      </c>
    </row>
    <row r="2069" spans="2:9">
      <c r="B2069" s="227">
        <v>95391</v>
      </c>
      <c r="C2069" s="227" t="s">
        <v>358</v>
      </c>
      <c r="D2069" s="227" t="s">
        <v>359</v>
      </c>
      <c r="E2069" s="228">
        <v>1870</v>
      </c>
      <c r="F2069" s="228">
        <v>2050</v>
      </c>
      <c r="G2069" s="228">
        <v>2610</v>
      </c>
      <c r="H2069" s="228">
        <v>3650</v>
      </c>
      <c r="I2069" s="228">
        <v>4370</v>
      </c>
    </row>
    <row r="2070" spans="2:9">
      <c r="B2070" s="227">
        <v>95391</v>
      </c>
      <c r="C2070" s="227" t="s">
        <v>370</v>
      </c>
      <c r="D2070" s="227" t="s">
        <v>371</v>
      </c>
      <c r="E2070" s="228">
        <v>1870</v>
      </c>
      <c r="F2070" s="228">
        <v>2050</v>
      </c>
      <c r="G2070" s="228">
        <v>2610</v>
      </c>
      <c r="H2070" s="228">
        <v>3650</v>
      </c>
      <c r="I2070" s="228">
        <v>4370</v>
      </c>
    </row>
    <row r="2071" spans="2:9">
      <c r="B2071" s="227">
        <v>95397</v>
      </c>
      <c r="C2071" s="227" t="s">
        <v>366</v>
      </c>
      <c r="D2071" s="227" t="s">
        <v>367</v>
      </c>
      <c r="E2071" s="228">
        <v>1130</v>
      </c>
      <c r="F2071" s="228">
        <v>1210</v>
      </c>
      <c r="G2071" s="228">
        <v>1570</v>
      </c>
      <c r="H2071" s="228">
        <v>2200</v>
      </c>
      <c r="I2071" s="228">
        <v>2560</v>
      </c>
    </row>
    <row r="2072" spans="2:9">
      <c r="B2072" s="227">
        <v>95401</v>
      </c>
      <c r="C2072" s="227" t="s">
        <v>364</v>
      </c>
      <c r="D2072" s="227" t="s">
        <v>365</v>
      </c>
      <c r="E2072" s="228">
        <v>1500</v>
      </c>
      <c r="F2072" s="228">
        <v>1670</v>
      </c>
      <c r="G2072" s="228">
        <v>2190</v>
      </c>
      <c r="H2072" s="228">
        <v>2990</v>
      </c>
      <c r="I2072" s="228">
        <v>3170</v>
      </c>
    </row>
    <row r="2073" spans="2:9">
      <c r="B2073" s="227">
        <v>95402</v>
      </c>
      <c r="C2073" s="227" t="s">
        <v>364</v>
      </c>
      <c r="D2073" s="227" t="s">
        <v>365</v>
      </c>
      <c r="E2073" s="228">
        <v>1540</v>
      </c>
      <c r="F2073" s="228">
        <v>1710</v>
      </c>
      <c r="G2073" s="228">
        <v>2240</v>
      </c>
      <c r="H2073" s="228">
        <v>3060</v>
      </c>
      <c r="I2073" s="228">
        <v>3240</v>
      </c>
    </row>
    <row r="2074" spans="2:9">
      <c r="B2074" s="227">
        <v>95403</v>
      </c>
      <c r="C2074" s="227" t="s">
        <v>364</v>
      </c>
      <c r="D2074" s="227" t="s">
        <v>365</v>
      </c>
      <c r="E2074" s="228">
        <v>1520</v>
      </c>
      <c r="F2074" s="228">
        <v>1690</v>
      </c>
      <c r="G2074" s="228">
        <v>2220</v>
      </c>
      <c r="H2074" s="228">
        <v>3030</v>
      </c>
      <c r="I2074" s="228">
        <v>3210</v>
      </c>
    </row>
    <row r="2075" spans="2:9">
      <c r="B2075" s="227">
        <v>95404</v>
      </c>
      <c r="C2075" s="227" t="s">
        <v>364</v>
      </c>
      <c r="D2075" s="227" t="s">
        <v>365</v>
      </c>
      <c r="E2075" s="228">
        <v>1450</v>
      </c>
      <c r="F2075" s="228">
        <v>1630</v>
      </c>
      <c r="G2075" s="228">
        <v>2140</v>
      </c>
      <c r="H2075" s="228">
        <v>2910</v>
      </c>
      <c r="I2075" s="228">
        <v>3090</v>
      </c>
    </row>
    <row r="2076" spans="2:9">
      <c r="B2076" s="227">
        <v>95405</v>
      </c>
      <c r="C2076" s="227" t="s">
        <v>364</v>
      </c>
      <c r="D2076" s="227" t="s">
        <v>365</v>
      </c>
      <c r="E2076" s="228">
        <v>1690</v>
      </c>
      <c r="F2076" s="228">
        <v>1880</v>
      </c>
      <c r="G2076" s="228">
        <v>2460</v>
      </c>
      <c r="H2076" s="228">
        <v>3360</v>
      </c>
      <c r="I2076" s="228">
        <v>3560</v>
      </c>
    </row>
    <row r="2077" spans="2:9">
      <c r="B2077" s="227">
        <v>95406</v>
      </c>
      <c r="C2077" s="227" t="s">
        <v>364</v>
      </c>
      <c r="D2077" s="227" t="s">
        <v>365</v>
      </c>
      <c r="E2077" s="228">
        <v>1540</v>
      </c>
      <c r="F2077" s="228">
        <v>1710</v>
      </c>
      <c r="G2077" s="228">
        <v>2240</v>
      </c>
      <c r="H2077" s="228">
        <v>3060</v>
      </c>
      <c r="I2077" s="228">
        <v>3240</v>
      </c>
    </row>
    <row r="2078" spans="2:9">
      <c r="B2078" s="227">
        <v>95407</v>
      </c>
      <c r="C2078" s="227" t="s">
        <v>364</v>
      </c>
      <c r="D2078" s="227" t="s">
        <v>365</v>
      </c>
      <c r="E2078" s="228">
        <v>1450</v>
      </c>
      <c r="F2078" s="228">
        <v>1630</v>
      </c>
      <c r="G2078" s="228">
        <v>2140</v>
      </c>
      <c r="H2078" s="228">
        <v>2910</v>
      </c>
      <c r="I2078" s="228">
        <v>3090</v>
      </c>
    </row>
    <row r="2079" spans="2:9">
      <c r="B2079" s="227">
        <v>95409</v>
      </c>
      <c r="C2079" s="227" t="s">
        <v>364</v>
      </c>
      <c r="D2079" s="227" t="s">
        <v>365</v>
      </c>
      <c r="E2079" s="228">
        <v>1720</v>
      </c>
      <c r="F2079" s="228">
        <v>1910</v>
      </c>
      <c r="G2079" s="228">
        <v>2510</v>
      </c>
      <c r="H2079" s="228">
        <v>3430</v>
      </c>
      <c r="I2079" s="228">
        <v>3630</v>
      </c>
    </row>
    <row r="2080" spans="2:9">
      <c r="B2080" s="227">
        <v>95410</v>
      </c>
      <c r="C2080" s="227" t="s">
        <v>378</v>
      </c>
      <c r="D2080" s="227" t="s">
        <v>379</v>
      </c>
      <c r="E2080" s="228">
        <v>1170</v>
      </c>
      <c r="F2080" s="228">
        <v>1220</v>
      </c>
      <c r="G2080" s="228">
        <v>1600</v>
      </c>
      <c r="H2080" s="228">
        <v>2240</v>
      </c>
      <c r="I2080" s="228">
        <v>2690</v>
      </c>
    </row>
    <row r="2081" spans="2:9">
      <c r="B2081" s="227">
        <v>95412</v>
      </c>
      <c r="C2081" s="227" t="s">
        <v>364</v>
      </c>
      <c r="D2081" s="227" t="s">
        <v>365</v>
      </c>
      <c r="E2081" s="228">
        <v>1450</v>
      </c>
      <c r="F2081" s="228">
        <v>1630</v>
      </c>
      <c r="G2081" s="228">
        <v>2140</v>
      </c>
      <c r="H2081" s="228">
        <v>2910</v>
      </c>
      <c r="I2081" s="228">
        <v>3090</v>
      </c>
    </row>
    <row r="2082" spans="2:9">
      <c r="B2082" s="227">
        <v>95415</v>
      </c>
      <c r="C2082" s="227" t="s">
        <v>378</v>
      </c>
      <c r="D2082" s="227" t="s">
        <v>379</v>
      </c>
      <c r="E2082" s="228">
        <v>1160</v>
      </c>
      <c r="F2082" s="228">
        <v>1200</v>
      </c>
      <c r="G2082" s="228">
        <v>1580</v>
      </c>
      <c r="H2082" s="228">
        <v>2210</v>
      </c>
      <c r="I2082" s="228">
        <v>2650</v>
      </c>
    </row>
    <row r="2083" spans="2:9">
      <c r="B2083" s="227">
        <v>95416</v>
      </c>
      <c r="C2083" s="227" t="s">
        <v>364</v>
      </c>
      <c r="D2083" s="227" t="s">
        <v>365</v>
      </c>
      <c r="E2083" s="228">
        <v>1540</v>
      </c>
      <c r="F2083" s="228">
        <v>1710</v>
      </c>
      <c r="G2083" s="228">
        <v>2240</v>
      </c>
      <c r="H2083" s="228">
        <v>3060</v>
      </c>
      <c r="I2083" s="228">
        <v>3240</v>
      </c>
    </row>
    <row r="2084" spans="2:9">
      <c r="B2084" s="227">
        <v>95417</v>
      </c>
      <c r="C2084" s="227" t="s">
        <v>378</v>
      </c>
      <c r="D2084" s="227" t="s">
        <v>379</v>
      </c>
      <c r="E2084" s="228">
        <v>1170</v>
      </c>
      <c r="F2084" s="228">
        <v>1220</v>
      </c>
      <c r="G2084" s="228">
        <v>1600</v>
      </c>
      <c r="H2084" s="228">
        <v>2240</v>
      </c>
      <c r="I2084" s="228">
        <v>2690</v>
      </c>
    </row>
    <row r="2085" spans="2:9">
      <c r="B2085" s="227">
        <v>95418</v>
      </c>
      <c r="C2085" s="227" t="s">
        <v>378</v>
      </c>
      <c r="D2085" s="227" t="s">
        <v>379</v>
      </c>
      <c r="E2085" s="228">
        <v>1170</v>
      </c>
      <c r="F2085" s="228">
        <v>1220</v>
      </c>
      <c r="G2085" s="228">
        <v>1600</v>
      </c>
      <c r="H2085" s="228">
        <v>2240</v>
      </c>
      <c r="I2085" s="228">
        <v>2690</v>
      </c>
    </row>
    <row r="2086" spans="2:9">
      <c r="B2086" s="227">
        <v>95419</v>
      </c>
      <c r="C2086" s="227" t="s">
        <v>364</v>
      </c>
      <c r="D2086" s="227" t="s">
        <v>365</v>
      </c>
      <c r="E2086" s="228">
        <v>1460</v>
      </c>
      <c r="F2086" s="228">
        <v>1630</v>
      </c>
      <c r="G2086" s="228">
        <v>2150</v>
      </c>
      <c r="H2086" s="228">
        <v>2910</v>
      </c>
      <c r="I2086" s="228">
        <v>3090</v>
      </c>
    </row>
    <row r="2087" spans="2:9">
      <c r="B2087" s="227">
        <v>95420</v>
      </c>
      <c r="C2087" s="227" t="s">
        <v>378</v>
      </c>
      <c r="D2087" s="227" t="s">
        <v>379</v>
      </c>
      <c r="E2087" s="228">
        <v>1230</v>
      </c>
      <c r="F2087" s="228">
        <v>1270</v>
      </c>
      <c r="G2087" s="228">
        <v>1670</v>
      </c>
      <c r="H2087" s="228">
        <v>2340</v>
      </c>
      <c r="I2087" s="228">
        <v>2800</v>
      </c>
    </row>
    <row r="2088" spans="2:9">
      <c r="B2088" s="227">
        <v>95421</v>
      </c>
      <c r="C2088" s="227" t="s">
        <v>364</v>
      </c>
      <c r="D2088" s="227" t="s">
        <v>365</v>
      </c>
      <c r="E2088" s="228">
        <v>1450</v>
      </c>
      <c r="F2088" s="228">
        <v>1630</v>
      </c>
      <c r="G2088" s="228">
        <v>2140</v>
      </c>
      <c r="H2088" s="228">
        <v>2910</v>
      </c>
      <c r="I2088" s="228">
        <v>3090</v>
      </c>
    </row>
    <row r="2089" spans="2:9">
      <c r="B2089" s="227">
        <v>95422</v>
      </c>
      <c r="C2089" s="227" t="s">
        <v>380</v>
      </c>
      <c r="D2089" s="227" t="s">
        <v>381</v>
      </c>
      <c r="E2089" s="228">
        <v>950</v>
      </c>
      <c r="F2089" s="228">
        <v>950</v>
      </c>
      <c r="G2089" s="228">
        <v>1250</v>
      </c>
      <c r="H2089" s="228">
        <v>1750</v>
      </c>
      <c r="I2089" s="228">
        <v>2100</v>
      </c>
    </row>
    <row r="2090" spans="2:9">
      <c r="B2090" s="227">
        <v>95423</v>
      </c>
      <c r="C2090" s="227" t="s">
        <v>380</v>
      </c>
      <c r="D2090" s="227" t="s">
        <v>381</v>
      </c>
      <c r="E2090" s="228">
        <v>950</v>
      </c>
      <c r="F2090" s="228">
        <v>950</v>
      </c>
      <c r="G2090" s="228">
        <v>1250</v>
      </c>
      <c r="H2090" s="228">
        <v>1750</v>
      </c>
      <c r="I2090" s="228">
        <v>2100</v>
      </c>
    </row>
    <row r="2091" spans="2:9">
      <c r="B2091" s="227">
        <v>95424</v>
      </c>
      <c r="C2091" s="227" t="s">
        <v>380</v>
      </c>
      <c r="D2091" s="227" t="s">
        <v>381</v>
      </c>
      <c r="E2091" s="228">
        <v>1050</v>
      </c>
      <c r="F2091" s="228">
        <v>1060</v>
      </c>
      <c r="G2091" s="228">
        <v>1390</v>
      </c>
      <c r="H2091" s="228">
        <v>1950</v>
      </c>
      <c r="I2091" s="228">
        <v>2330</v>
      </c>
    </row>
    <row r="2092" spans="2:9">
      <c r="B2092" s="227">
        <v>95425</v>
      </c>
      <c r="C2092" s="227" t="s">
        <v>364</v>
      </c>
      <c r="D2092" s="227" t="s">
        <v>365</v>
      </c>
      <c r="E2092" s="228">
        <v>1450</v>
      </c>
      <c r="F2092" s="228">
        <v>1630</v>
      </c>
      <c r="G2092" s="228">
        <v>2140</v>
      </c>
      <c r="H2092" s="228">
        <v>2910</v>
      </c>
      <c r="I2092" s="228">
        <v>3090</v>
      </c>
    </row>
    <row r="2093" spans="2:9">
      <c r="B2093" s="227">
        <v>95425</v>
      </c>
      <c r="C2093" s="227" t="s">
        <v>378</v>
      </c>
      <c r="D2093" s="227" t="s">
        <v>379</v>
      </c>
      <c r="E2093" s="228">
        <v>1450</v>
      </c>
      <c r="F2093" s="228">
        <v>1630</v>
      </c>
      <c r="G2093" s="228">
        <v>2140</v>
      </c>
      <c r="H2093" s="228">
        <v>2910</v>
      </c>
      <c r="I2093" s="228">
        <v>3090</v>
      </c>
    </row>
    <row r="2094" spans="2:9">
      <c r="B2094" s="227">
        <v>95426</v>
      </c>
      <c r="C2094" s="227" t="s">
        <v>380</v>
      </c>
      <c r="D2094" s="227" t="s">
        <v>381</v>
      </c>
      <c r="E2094" s="228">
        <v>1350</v>
      </c>
      <c r="F2094" s="228">
        <v>1380</v>
      </c>
      <c r="G2094" s="228">
        <v>1810</v>
      </c>
      <c r="H2094" s="228">
        <v>2530</v>
      </c>
      <c r="I2094" s="228">
        <v>2990</v>
      </c>
    </row>
    <row r="2095" spans="2:9">
      <c r="B2095" s="227">
        <v>95427</v>
      </c>
      <c r="C2095" s="227" t="s">
        <v>378</v>
      </c>
      <c r="D2095" s="227" t="s">
        <v>379</v>
      </c>
      <c r="E2095" s="228">
        <v>1290</v>
      </c>
      <c r="F2095" s="228">
        <v>1340</v>
      </c>
      <c r="G2095" s="228">
        <v>1760</v>
      </c>
      <c r="H2095" s="228">
        <v>2470</v>
      </c>
      <c r="I2095" s="228">
        <v>2950</v>
      </c>
    </row>
    <row r="2096" spans="2:9">
      <c r="B2096" s="227">
        <v>95428</v>
      </c>
      <c r="C2096" s="227" t="s">
        <v>378</v>
      </c>
      <c r="D2096" s="227" t="s">
        <v>379</v>
      </c>
      <c r="E2096" s="228">
        <v>1030</v>
      </c>
      <c r="F2096" s="228">
        <v>1070</v>
      </c>
      <c r="G2096" s="228">
        <v>1410</v>
      </c>
      <c r="H2096" s="228">
        <v>1980</v>
      </c>
      <c r="I2096" s="228">
        <v>2370</v>
      </c>
    </row>
    <row r="2097" spans="2:9">
      <c r="B2097" s="227">
        <v>95429</v>
      </c>
      <c r="C2097" s="227" t="s">
        <v>378</v>
      </c>
      <c r="D2097" s="227" t="s">
        <v>379</v>
      </c>
      <c r="E2097" s="228">
        <v>1040</v>
      </c>
      <c r="F2097" s="228">
        <v>1080</v>
      </c>
      <c r="G2097" s="228">
        <v>1420</v>
      </c>
      <c r="H2097" s="228">
        <v>1990</v>
      </c>
      <c r="I2097" s="228">
        <v>2390</v>
      </c>
    </row>
    <row r="2098" spans="2:9">
      <c r="B2098" s="227">
        <v>95430</v>
      </c>
      <c r="C2098" s="227" t="s">
        <v>364</v>
      </c>
      <c r="D2098" s="227" t="s">
        <v>365</v>
      </c>
      <c r="E2098" s="228">
        <v>1450</v>
      </c>
      <c r="F2098" s="228">
        <v>1630</v>
      </c>
      <c r="G2098" s="228">
        <v>2140</v>
      </c>
      <c r="H2098" s="228">
        <v>2910</v>
      </c>
      <c r="I2098" s="228">
        <v>3090</v>
      </c>
    </row>
    <row r="2099" spans="2:9">
      <c r="B2099" s="227">
        <v>95431</v>
      </c>
      <c r="C2099" s="227" t="s">
        <v>364</v>
      </c>
      <c r="D2099" s="227" t="s">
        <v>365</v>
      </c>
      <c r="E2099" s="228">
        <v>1450</v>
      </c>
      <c r="F2099" s="228">
        <v>1630</v>
      </c>
      <c r="G2099" s="228">
        <v>2140</v>
      </c>
      <c r="H2099" s="228">
        <v>2910</v>
      </c>
      <c r="I2099" s="228">
        <v>3090</v>
      </c>
    </row>
    <row r="2100" spans="2:9">
      <c r="B2100" s="227">
        <v>95432</v>
      </c>
      <c r="C2100" s="227" t="s">
        <v>378</v>
      </c>
      <c r="D2100" s="227" t="s">
        <v>379</v>
      </c>
      <c r="E2100" s="228">
        <v>1280</v>
      </c>
      <c r="F2100" s="228">
        <v>1330</v>
      </c>
      <c r="G2100" s="228">
        <v>1750</v>
      </c>
      <c r="H2100" s="228">
        <v>2450</v>
      </c>
      <c r="I2100" s="228">
        <v>2940</v>
      </c>
    </row>
    <row r="2101" spans="2:9">
      <c r="B2101" s="227">
        <v>95433</v>
      </c>
      <c r="C2101" s="227" t="s">
        <v>364</v>
      </c>
      <c r="D2101" s="227" t="s">
        <v>365</v>
      </c>
      <c r="E2101" s="228">
        <v>1540</v>
      </c>
      <c r="F2101" s="228">
        <v>1710</v>
      </c>
      <c r="G2101" s="228">
        <v>2240</v>
      </c>
      <c r="H2101" s="228">
        <v>3060</v>
      </c>
      <c r="I2101" s="228">
        <v>3240</v>
      </c>
    </row>
    <row r="2102" spans="2:9">
      <c r="B2102" s="227">
        <v>95435</v>
      </c>
      <c r="C2102" s="227" t="s">
        <v>380</v>
      </c>
      <c r="D2102" s="227" t="s">
        <v>381</v>
      </c>
      <c r="E2102" s="228">
        <v>890</v>
      </c>
      <c r="F2102" s="228">
        <v>900</v>
      </c>
      <c r="G2102" s="228">
        <v>1180</v>
      </c>
      <c r="H2102" s="228">
        <v>1650</v>
      </c>
      <c r="I2102" s="228">
        <v>1980</v>
      </c>
    </row>
    <row r="2103" spans="2:9">
      <c r="B2103" s="227">
        <v>95436</v>
      </c>
      <c r="C2103" s="227" t="s">
        <v>364</v>
      </c>
      <c r="D2103" s="227" t="s">
        <v>365</v>
      </c>
      <c r="E2103" s="228">
        <v>1450</v>
      </c>
      <c r="F2103" s="228">
        <v>1630</v>
      </c>
      <c r="G2103" s="228">
        <v>2140</v>
      </c>
      <c r="H2103" s="228">
        <v>2910</v>
      </c>
      <c r="I2103" s="228">
        <v>3090</v>
      </c>
    </row>
    <row r="2104" spans="2:9">
      <c r="B2104" s="227">
        <v>95437</v>
      </c>
      <c r="C2104" s="227" t="s">
        <v>378</v>
      </c>
      <c r="D2104" s="227" t="s">
        <v>379</v>
      </c>
      <c r="E2104" s="228">
        <v>1140</v>
      </c>
      <c r="F2104" s="228">
        <v>1180</v>
      </c>
      <c r="G2104" s="228">
        <v>1550</v>
      </c>
      <c r="H2104" s="228">
        <v>2170</v>
      </c>
      <c r="I2104" s="228">
        <v>2600</v>
      </c>
    </row>
    <row r="2105" spans="2:9">
      <c r="B2105" s="227">
        <v>95439</v>
      </c>
      <c r="C2105" s="227" t="s">
        <v>364</v>
      </c>
      <c r="D2105" s="227" t="s">
        <v>365</v>
      </c>
      <c r="E2105" s="228">
        <v>1590</v>
      </c>
      <c r="F2105" s="228">
        <v>1770</v>
      </c>
      <c r="G2105" s="228">
        <v>2320</v>
      </c>
      <c r="H2105" s="228">
        <v>3170</v>
      </c>
      <c r="I2105" s="228">
        <v>3360</v>
      </c>
    </row>
    <row r="2106" spans="2:9">
      <c r="B2106" s="227">
        <v>95441</v>
      </c>
      <c r="C2106" s="227" t="s">
        <v>364</v>
      </c>
      <c r="D2106" s="227" t="s">
        <v>365</v>
      </c>
      <c r="E2106" s="228">
        <v>1450</v>
      </c>
      <c r="F2106" s="228">
        <v>1630</v>
      </c>
      <c r="G2106" s="228">
        <v>2140</v>
      </c>
      <c r="H2106" s="228">
        <v>2910</v>
      </c>
      <c r="I2106" s="228">
        <v>3090</v>
      </c>
    </row>
    <row r="2107" spans="2:9">
      <c r="B2107" s="227">
        <v>95442</v>
      </c>
      <c r="C2107" s="227" t="s">
        <v>364</v>
      </c>
      <c r="D2107" s="227" t="s">
        <v>365</v>
      </c>
      <c r="E2107" s="228">
        <v>1450</v>
      </c>
      <c r="F2107" s="228">
        <v>1630</v>
      </c>
      <c r="G2107" s="228">
        <v>2140</v>
      </c>
      <c r="H2107" s="228">
        <v>2910</v>
      </c>
      <c r="I2107" s="228">
        <v>3090</v>
      </c>
    </row>
    <row r="2108" spans="2:9">
      <c r="B2108" s="227">
        <v>95443</v>
      </c>
      <c r="C2108" s="227" t="s">
        <v>380</v>
      </c>
      <c r="D2108" s="227" t="s">
        <v>381</v>
      </c>
      <c r="E2108" s="228">
        <v>960</v>
      </c>
      <c r="F2108" s="228">
        <v>970</v>
      </c>
      <c r="G2108" s="228">
        <v>1270</v>
      </c>
      <c r="H2108" s="228">
        <v>1780</v>
      </c>
      <c r="I2108" s="228">
        <v>2130</v>
      </c>
    </row>
    <row r="2109" spans="2:9">
      <c r="B2109" s="227">
        <v>95444</v>
      </c>
      <c r="C2109" s="227" t="s">
        <v>364</v>
      </c>
      <c r="D2109" s="227" t="s">
        <v>365</v>
      </c>
      <c r="E2109" s="228">
        <v>1450</v>
      </c>
      <c r="F2109" s="228">
        <v>1630</v>
      </c>
      <c r="G2109" s="228">
        <v>2140</v>
      </c>
      <c r="H2109" s="228">
        <v>2910</v>
      </c>
      <c r="I2109" s="228">
        <v>3090</v>
      </c>
    </row>
    <row r="2110" spans="2:9">
      <c r="B2110" s="227">
        <v>95445</v>
      </c>
      <c r="C2110" s="227" t="s">
        <v>364</v>
      </c>
      <c r="D2110" s="227" t="s">
        <v>365</v>
      </c>
      <c r="E2110" s="228">
        <v>1450</v>
      </c>
      <c r="F2110" s="228">
        <v>1630</v>
      </c>
      <c r="G2110" s="228">
        <v>2150</v>
      </c>
      <c r="H2110" s="228">
        <v>2910</v>
      </c>
      <c r="I2110" s="228">
        <v>3210</v>
      </c>
    </row>
    <row r="2111" spans="2:9">
      <c r="B2111" s="227">
        <v>95445</v>
      </c>
      <c r="C2111" s="227" t="s">
        <v>378</v>
      </c>
      <c r="D2111" s="227" t="s">
        <v>379</v>
      </c>
      <c r="E2111" s="228">
        <v>1450</v>
      </c>
      <c r="F2111" s="228">
        <v>1630</v>
      </c>
      <c r="G2111" s="228">
        <v>2150</v>
      </c>
      <c r="H2111" s="228">
        <v>2910</v>
      </c>
      <c r="I2111" s="228">
        <v>3210</v>
      </c>
    </row>
    <row r="2112" spans="2:9">
      <c r="B2112" s="227">
        <v>95446</v>
      </c>
      <c r="C2112" s="227" t="s">
        <v>364</v>
      </c>
      <c r="D2112" s="227" t="s">
        <v>365</v>
      </c>
      <c r="E2112" s="228">
        <v>1450</v>
      </c>
      <c r="F2112" s="228">
        <v>1630</v>
      </c>
      <c r="G2112" s="228">
        <v>2140</v>
      </c>
      <c r="H2112" s="228">
        <v>2910</v>
      </c>
      <c r="I2112" s="228">
        <v>3090</v>
      </c>
    </row>
    <row r="2113" spans="2:9">
      <c r="B2113" s="227">
        <v>95448</v>
      </c>
      <c r="C2113" s="227" t="s">
        <v>364</v>
      </c>
      <c r="D2113" s="227" t="s">
        <v>365</v>
      </c>
      <c r="E2113" s="228">
        <v>1560</v>
      </c>
      <c r="F2113" s="228">
        <v>1730</v>
      </c>
      <c r="G2113" s="228">
        <v>2270</v>
      </c>
      <c r="H2113" s="228">
        <v>3100</v>
      </c>
      <c r="I2113" s="228">
        <v>3280</v>
      </c>
    </row>
    <row r="2114" spans="2:9">
      <c r="B2114" s="227">
        <v>95449</v>
      </c>
      <c r="C2114" s="227" t="s">
        <v>378</v>
      </c>
      <c r="D2114" s="227" t="s">
        <v>379</v>
      </c>
      <c r="E2114" s="228">
        <v>1330</v>
      </c>
      <c r="F2114" s="228">
        <v>1390</v>
      </c>
      <c r="G2114" s="228">
        <v>1820</v>
      </c>
      <c r="H2114" s="228">
        <v>2550</v>
      </c>
      <c r="I2114" s="228">
        <v>3060</v>
      </c>
    </row>
    <row r="2115" spans="2:9">
      <c r="B2115" s="227">
        <v>95450</v>
      </c>
      <c r="C2115" s="227" t="s">
        <v>364</v>
      </c>
      <c r="D2115" s="227" t="s">
        <v>365</v>
      </c>
      <c r="E2115" s="228">
        <v>1520</v>
      </c>
      <c r="F2115" s="228">
        <v>1690</v>
      </c>
      <c r="G2115" s="228">
        <v>2220</v>
      </c>
      <c r="H2115" s="228">
        <v>3030</v>
      </c>
      <c r="I2115" s="228">
        <v>3210</v>
      </c>
    </row>
    <row r="2116" spans="2:9">
      <c r="B2116" s="227">
        <v>95451</v>
      </c>
      <c r="C2116" s="227" t="s">
        <v>380</v>
      </c>
      <c r="D2116" s="227" t="s">
        <v>381</v>
      </c>
      <c r="E2116" s="228">
        <v>1130</v>
      </c>
      <c r="F2116" s="228">
        <v>1140</v>
      </c>
      <c r="G2116" s="228">
        <v>1490</v>
      </c>
      <c r="H2116" s="228">
        <v>2090</v>
      </c>
      <c r="I2116" s="228">
        <v>2500</v>
      </c>
    </row>
    <row r="2117" spans="2:9">
      <c r="B2117" s="227">
        <v>95452</v>
      </c>
      <c r="C2117" s="227" t="s">
        <v>364</v>
      </c>
      <c r="D2117" s="227" t="s">
        <v>365</v>
      </c>
      <c r="E2117" s="228">
        <v>1590</v>
      </c>
      <c r="F2117" s="228">
        <v>1770</v>
      </c>
      <c r="G2117" s="228">
        <v>2320</v>
      </c>
      <c r="H2117" s="228">
        <v>3130</v>
      </c>
      <c r="I2117" s="228">
        <v>3380</v>
      </c>
    </row>
    <row r="2118" spans="2:9">
      <c r="B2118" s="227">
        <v>95453</v>
      </c>
      <c r="C2118" s="227" t="s">
        <v>380</v>
      </c>
      <c r="D2118" s="227" t="s">
        <v>381</v>
      </c>
      <c r="E2118" s="228">
        <v>890</v>
      </c>
      <c r="F2118" s="228">
        <v>900</v>
      </c>
      <c r="G2118" s="228">
        <v>1180</v>
      </c>
      <c r="H2118" s="228">
        <v>1650</v>
      </c>
      <c r="I2118" s="228">
        <v>1980</v>
      </c>
    </row>
    <row r="2119" spans="2:9">
      <c r="B2119" s="227">
        <v>95454</v>
      </c>
      <c r="C2119" s="227" t="s">
        <v>378</v>
      </c>
      <c r="D2119" s="227" t="s">
        <v>379</v>
      </c>
      <c r="E2119" s="228">
        <v>1170</v>
      </c>
      <c r="F2119" s="228">
        <v>1220</v>
      </c>
      <c r="G2119" s="228">
        <v>1600</v>
      </c>
      <c r="H2119" s="228">
        <v>2240</v>
      </c>
      <c r="I2119" s="228">
        <v>2690</v>
      </c>
    </row>
    <row r="2120" spans="2:9">
      <c r="B2120" s="227">
        <v>95456</v>
      </c>
      <c r="C2120" s="227" t="s">
        <v>378</v>
      </c>
      <c r="D2120" s="227" t="s">
        <v>379</v>
      </c>
      <c r="E2120" s="228">
        <v>1170</v>
      </c>
      <c r="F2120" s="228">
        <v>1220</v>
      </c>
      <c r="G2120" s="228">
        <v>1600</v>
      </c>
      <c r="H2120" s="228">
        <v>2240</v>
      </c>
      <c r="I2120" s="228">
        <v>2690</v>
      </c>
    </row>
    <row r="2121" spans="2:9">
      <c r="B2121" s="227">
        <v>95457</v>
      </c>
      <c r="C2121" s="227" t="s">
        <v>380</v>
      </c>
      <c r="D2121" s="227" t="s">
        <v>381</v>
      </c>
      <c r="E2121" s="228">
        <v>1410</v>
      </c>
      <c r="F2121" s="228">
        <v>1440</v>
      </c>
      <c r="G2121" s="228">
        <v>1890</v>
      </c>
      <c r="H2121" s="228">
        <v>2620</v>
      </c>
      <c r="I2121" s="228">
        <v>3110</v>
      </c>
    </row>
    <row r="2122" spans="2:9">
      <c r="B2122" s="227">
        <v>95458</v>
      </c>
      <c r="C2122" s="227" t="s">
        <v>380</v>
      </c>
      <c r="D2122" s="227" t="s">
        <v>381</v>
      </c>
      <c r="E2122" s="228">
        <v>970</v>
      </c>
      <c r="F2122" s="228">
        <v>980</v>
      </c>
      <c r="G2122" s="228">
        <v>1280</v>
      </c>
      <c r="H2122" s="228">
        <v>1790</v>
      </c>
      <c r="I2122" s="228">
        <v>2150</v>
      </c>
    </row>
    <row r="2123" spans="2:9">
      <c r="B2123" s="227">
        <v>95459</v>
      </c>
      <c r="C2123" s="227" t="s">
        <v>378</v>
      </c>
      <c r="D2123" s="227" t="s">
        <v>379</v>
      </c>
      <c r="E2123" s="228">
        <v>1130</v>
      </c>
      <c r="F2123" s="228">
        <v>1170</v>
      </c>
      <c r="G2123" s="228">
        <v>1540</v>
      </c>
      <c r="H2123" s="228">
        <v>2160</v>
      </c>
      <c r="I2123" s="228">
        <v>2590</v>
      </c>
    </row>
    <row r="2124" spans="2:9">
      <c r="B2124" s="227">
        <v>95460</v>
      </c>
      <c r="C2124" s="227" t="s">
        <v>378</v>
      </c>
      <c r="D2124" s="227" t="s">
        <v>379</v>
      </c>
      <c r="E2124" s="228">
        <v>1440</v>
      </c>
      <c r="F2124" s="228">
        <v>1490</v>
      </c>
      <c r="G2124" s="228">
        <v>1960</v>
      </c>
      <c r="H2124" s="228">
        <v>2750</v>
      </c>
      <c r="I2124" s="228">
        <v>3290</v>
      </c>
    </row>
    <row r="2125" spans="2:9">
      <c r="B2125" s="227">
        <v>95461</v>
      </c>
      <c r="C2125" s="227" t="s">
        <v>360</v>
      </c>
      <c r="D2125" s="227" t="s">
        <v>361</v>
      </c>
      <c r="E2125" s="228">
        <v>1640</v>
      </c>
      <c r="F2125" s="228">
        <v>1840</v>
      </c>
      <c r="G2125" s="228">
        <v>2420</v>
      </c>
      <c r="H2125" s="228">
        <v>3280</v>
      </c>
      <c r="I2125" s="228">
        <v>3530</v>
      </c>
    </row>
    <row r="2126" spans="2:9">
      <c r="B2126" s="227">
        <v>95461</v>
      </c>
      <c r="C2126" s="227" t="s">
        <v>364</v>
      </c>
      <c r="D2126" s="227" t="s">
        <v>365</v>
      </c>
      <c r="E2126" s="228">
        <v>1640</v>
      </c>
      <c r="F2126" s="228">
        <v>1840</v>
      </c>
      <c r="G2126" s="228">
        <v>2420</v>
      </c>
      <c r="H2126" s="228">
        <v>3280</v>
      </c>
      <c r="I2126" s="228">
        <v>3530</v>
      </c>
    </row>
    <row r="2127" spans="2:9">
      <c r="B2127" s="227">
        <v>95461</v>
      </c>
      <c r="C2127" s="227" t="s">
        <v>380</v>
      </c>
      <c r="D2127" s="227" t="s">
        <v>381</v>
      </c>
      <c r="E2127" s="228">
        <v>1640</v>
      </c>
      <c r="F2127" s="228">
        <v>1840</v>
      </c>
      <c r="G2127" s="228">
        <v>2420</v>
      </c>
      <c r="H2127" s="228">
        <v>3280</v>
      </c>
      <c r="I2127" s="228">
        <v>3530</v>
      </c>
    </row>
    <row r="2128" spans="2:9">
      <c r="B2128" s="227">
        <v>95462</v>
      </c>
      <c r="C2128" s="227" t="s">
        <v>364</v>
      </c>
      <c r="D2128" s="227" t="s">
        <v>365</v>
      </c>
      <c r="E2128" s="228">
        <v>1450</v>
      </c>
      <c r="F2128" s="228">
        <v>1630</v>
      </c>
      <c r="G2128" s="228">
        <v>2140</v>
      </c>
      <c r="H2128" s="228">
        <v>2910</v>
      </c>
      <c r="I2128" s="228">
        <v>3090</v>
      </c>
    </row>
    <row r="2129" spans="2:9">
      <c r="B2129" s="227">
        <v>95463</v>
      </c>
      <c r="C2129" s="227" t="s">
        <v>378</v>
      </c>
      <c r="D2129" s="227" t="s">
        <v>379</v>
      </c>
      <c r="E2129" s="228">
        <v>1170</v>
      </c>
      <c r="F2129" s="228">
        <v>1220</v>
      </c>
      <c r="G2129" s="228">
        <v>1600</v>
      </c>
      <c r="H2129" s="228">
        <v>2240</v>
      </c>
      <c r="I2129" s="228">
        <v>2690</v>
      </c>
    </row>
    <row r="2130" spans="2:9">
      <c r="B2130" s="227">
        <v>95464</v>
      </c>
      <c r="C2130" s="227" t="s">
        <v>380</v>
      </c>
      <c r="D2130" s="227" t="s">
        <v>381</v>
      </c>
      <c r="E2130" s="228">
        <v>990</v>
      </c>
      <c r="F2130" s="228">
        <v>1000</v>
      </c>
      <c r="G2130" s="228">
        <v>1310</v>
      </c>
      <c r="H2130" s="228">
        <v>1840</v>
      </c>
      <c r="I2130" s="228">
        <v>2200</v>
      </c>
    </row>
    <row r="2131" spans="2:9">
      <c r="B2131" s="227">
        <v>95465</v>
      </c>
      <c r="C2131" s="227" t="s">
        <v>364</v>
      </c>
      <c r="D2131" s="227" t="s">
        <v>365</v>
      </c>
      <c r="E2131" s="228">
        <v>1610</v>
      </c>
      <c r="F2131" s="228">
        <v>1800</v>
      </c>
      <c r="G2131" s="228">
        <v>2360</v>
      </c>
      <c r="H2131" s="228">
        <v>3210</v>
      </c>
      <c r="I2131" s="228">
        <v>3400</v>
      </c>
    </row>
    <row r="2132" spans="2:9">
      <c r="B2132" s="227">
        <v>95466</v>
      </c>
      <c r="C2132" s="227" t="s">
        <v>378</v>
      </c>
      <c r="D2132" s="227" t="s">
        <v>379</v>
      </c>
      <c r="E2132" s="228">
        <v>1170</v>
      </c>
      <c r="F2132" s="228">
        <v>1220</v>
      </c>
      <c r="G2132" s="228">
        <v>1600</v>
      </c>
      <c r="H2132" s="228">
        <v>2240</v>
      </c>
      <c r="I2132" s="228">
        <v>2690</v>
      </c>
    </row>
    <row r="2133" spans="2:9">
      <c r="B2133" s="227">
        <v>95467</v>
      </c>
      <c r="C2133" s="227" t="s">
        <v>380</v>
      </c>
      <c r="D2133" s="227" t="s">
        <v>381</v>
      </c>
      <c r="E2133" s="228">
        <v>1580</v>
      </c>
      <c r="F2133" s="228">
        <v>1590</v>
      </c>
      <c r="G2133" s="228">
        <v>2090</v>
      </c>
      <c r="H2133" s="228">
        <v>2930</v>
      </c>
      <c r="I2133" s="228">
        <v>3510</v>
      </c>
    </row>
    <row r="2134" spans="2:9">
      <c r="B2134" s="227">
        <v>95468</v>
      </c>
      <c r="C2134" s="227" t="s">
        <v>378</v>
      </c>
      <c r="D2134" s="227" t="s">
        <v>379</v>
      </c>
      <c r="E2134" s="228">
        <v>1030</v>
      </c>
      <c r="F2134" s="228">
        <v>1070</v>
      </c>
      <c r="G2134" s="228">
        <v>1410</v>
      </c>
      <c r="H2134" s="228">
        <v>1980</v>
      </c>
      <c r="I2134" s="228">
        <v>2370</v>
      </c>
    </row>
    <row r="2135" spans="2:9">
      <c r="B2135" s="227">
        <v>95469</v>
      </c>
      <c r="C2135" s="227" t="s">
        <v>380</v>
      </c>
      <c r="D2135" s="227" t="s">
        <v>381</v>
      </c>
      <c r="E2135" s="228">
        <v>1130</v>
      </c>
      <c r="F2135" s="228">
        <v>1170</v>
      </c>
      <c r="G2135" s="228">
        <v>1530</v>
      </c>
      <c r="H2135" s="228">
        <v>2150</v>
      </c>
      <c r="I2135" s="228">
        <v>2570</v>
      </c>
    </row>
    <row r="2136" spans="2:9">
      <c r="B2136" s="227">
        <v>95469</v>
      </c>
      <c r="C2136" s="227" t="s">
        <v>378</v>
      </c>
      <c r="D2136" s="227" t="s">
        <v>379</v>
      </c>
      <c r="E2136" s="228">
        <v>1130</v>
      </c>
      <c r="F2136" s="228">
        <v>1170</v>
      </c>
      <c r="G2136" s="228">
        <v>1530</v>
      </c>
      <c r="H2136" s="228">
        <v>2150</v>
      </c>
      <c r="I2136" s="228">
        <v>2570</v>
      </c>
    </row>
    <row r="2137" spans="2:9">
      <c r="B2137" s="227">
        <v>95470</v>
      </c>
      <c r="C2137" s="227" t="s">
        <v>378</v>
      </c>
      <c r="D2137" s="227" t="s">
        <v>379</v>
      </c>
      <c r="E2137" s="228">
        <v>1240</v>
      </c>
      <c r="F2137" s="228">
        <v>1290</v>
      </c>
      <c r="G2137" s="228">
        <v>1690</v>
      </c>
      <c r="H2137" s="228">
        <v>2370</v>
      </c>
      <c r="I2137" s="228">
        <v>2840</v>
      </c>
    </row>
    <row r="2138" spans="2:9">
      <c r="B2138" s="227">
        <v>95471</v>
      </c>
      <c r="C2138" s="227" t="s">
        <v>364</v>
      </c>
      <c r="D2138" s="227" t="s">
        <v>365</v>
      </c>
      <c r="E2138" s="228">
        <v>1450</v>
      </c>
      <c r="F2138" s="228">
        <v>1630</v>
      </c>
      <c r="G2138" s="228">
        <v>2140</v>
      </c>
      <c r="H2138" s="228">
        <v>2910</v>
      </c>
      <c r="I2138" s="228">
        <v>3090</v>
      </c>
    </row>
    <row r="2139" spans="2:9">
      <c r="B2139" s="227">
        <v>95472</v>
      </c>
      <c r="C2139" s="227" t="s">
        <v>364</v>
      </c>
      <c r="D2139" s="227" t="s">
        <v>365</v>
      </c>
      <c r="E2139" s="228">
        <v>1450</v>
      </c>
      <c r="F2139" s="228">
        <v>1630</v>
      </c>
      <c r="G2139" s="228">
        <v>2140</v>
      </c>
      <c r="H2139" s="228">
        <v>2910</v>
      </c>
      <c r="I2139" s="228">
        <v>3090</v>
      </c>
    </row>
    <row r="2140" spans="2:9">
      <c r="B2140" s="227">
        <v>95473</v>
      </c>
      <c r="C2140" s="227" t="s">
        <v>364</v>
      </c>
      <c r="D2140" s="227" t="s">
        <v>365</v>
      </c>
      <c r="E2140" s="228">
        <v>1540</v>
      </c>
      <c r="F2140" s="228">
        <v>1710</v>
      </c>
      <c r="G2140" s="228">
        <v>2240</v>
      </c>
      <c r="H2140" s="228">
        <v>3060</v>
      </c>
      <c r="I2140" s="228">
        <v>3240</v>
      </c>
    </row>
    <row r="2141" spans="2:9">
      <c r="B2141" s="227">
        <v>95476</v>
      </c>
      <c r="C2141" s="227" t="s">
        <v>360</v>
      </c>
      <c r="D2141" s="227" t="s">
        <v>361</v>
      </c>
      <c r="E2141" s="228">
        <v>1640</v>
      </c>
      <c r="F2141" s="228">
        <v>1840</v>
      </c>
      <c r="G2141" s="228">
        <v>2420</v>
      </c>
      <c r="H2141" s="228">
        <v>3280</v>
      </c>
      <c r="I2141" s="228">
        <v>3530</v>
      </c>
    </row>
    <row r="2142" spans="2:9">
      <c r="B2142" s="227">
        <v>95476</v>
      </c>
      <c r="C2142" s="227" t="s">
        <v>364</v>
      </c>
      <c r="D2142" s="227" t="s">
        <v>365</v>
      </c>
      <c r="E2142" s="228">
        <v>1640</v>
      </c>
      <c r="F2142" s="228">
        <v>1840</v>
      </c>
      <c r="G2142" s="228">
        <v>2420</v>
      </c>
      <c r="H2142" s="228">
        <v>3280</v>
      </c>
      <c r="I2142" s="228">
        <v>3530</v>
      </c>
    </row>
    <row r="2143" spans="2:9">
      <c r="B2143" s="227">
        <v>95480</v>
      </c>
      <c r="C2143" s="227" t="s">
        <v>364</v>
      </c>
      <c r="D2143" s="227" t="s">
        <v>365</v>
      </c>
      <c r="E2143" s="228">
        <v>1450</v>
      </c>
      <c r="F2143" s="228">
        <v>1630</v>
      </c>
      <c r="G2143" s="228">
        <v>2150</v>
      </c>
      <c r="H2143" s="228">
        <v>2910</v>
      </c>
      <c r="I2143" s="228">
        <v>3090</v>
      </c>
    </row>
    <row r="2144" spans="2:9">
      <c r="B2144" s="227">
        <v>95481</v>
      </c>
      <c r="C2144" s="227" t="s">
        <v>378</v>
      </c>
      <c r="D2144" s="227" t="s">
        <v>379</v>
      </c>
      <c r="E2144" s="228">
        <v>1170</v>
      </c>
      <c r="F2144" s="228">
        <v>1220</v>
      </c>
      <c r="G2144" s="228">
        <v>1600</v>
      </c>
      <c r="H2144" s="228">
        <v>2240</v>
      </c>
      <c r="I2144" s="228">
        <v>2690</v>
      </c>
    </row>
    <row r="2145" spans="2:9">
      <c r="B2145" s="227">
        <v>95482</v>
      </c>
      <c r="C2145" s="227" t="s">
        <v>378</v>
      </c>
      <c r="D2145" s="227" t="s">
        <v>379</v>
      </c>
      <c r="E2145" s="228">
        <v>1200</v>
      </c>
      <c r="F2145" s="228">
        <v>1250</v>
      </c>
      <c r="G2145" s="228">
        <v>1640</v>
      </c>
      <c r="H2145" s="228">
        <v>2300</v>
      </c>
      <c r="I2145" s="228">
        <v>2750</v>
      </c>
    </row>
    <row r="2146" spans="2:9">
      <c r="B2146" s="227">
        <v>95485</v>
      </c>
      <c r="C2146" s="227" t="s">
        <v>380</v>
      </c>
      <c r="D2146" s="227" t="s">
        <v>381</v>
      </c>
      <c r="E2146" s="228">
        <v>1000</v>
      </c>
      <c r="F2146" s="228">
        <v>1010</v>
      </c>
      <c r="G2146" s="228">
        <v>1320</v>
      </c>
      <c r="H2146" s="228">
        <v>1850</v>
      </c>
      <c r="I2146" s="228">
        <v>2220</v>
      </c>
    </row>
    <row r="2147" spans="2:9">
      <c r="B2147" s="227">
        <v>95486</v>
      </c>
      <c r="C2147" s="227" t="s">
        <v>364</v>
      </c>
      <c r="D2147" s="227" t="s">
        <v>365</v>
      </c>
      <c r="E2147" s="228">
        <v>1450</v>
      </c>
      <c r="F2147" s="228">
        <v>1630</v>
      </c>
      <c r="G2147" s="228">
        <v>2140</v>
      </c>
      <c r="H2147" s="228">
        <v>2910</v>
      </c>
      <c r="I2147" s="228">
        <v>3090</v>
      </c>
    </row>
    <row r="2148" spans="2:9">
      <c r="B2148" s="227">
        <v>95487</v>
      </c>
      <c r="C2148" s="227" t="s">
        <v>364</v>
      </c>
      <c r="D2148" s="227" t="s">
        <v>365</v>
      </c>
      <c r="E2148" s="228">
        <v>1540</v>
      </c>
      <c r="F2148" s="228">
        <v>1710</v>
      </c>
      <c r="G2148" s="228">
        <v>2240</v>
      </c>
      <c r="H2148" s="228">
        <v>3060</v>
      </c>
      <c r="I2148" s="228">
        <v>3240</v>
      </c>
    </row>
    <row r="2149" spans="2:9">
      <c r="B2149" s="227">
        <v>95488</v>
      </c>
      <c r="C2149" s="227" t="s">
        <v>378</v>
      </c>
      <c r="D2149" s="227" t="s">
        <v>379</v>
      </c>
      <c r="E2149" s="228">
        <v>1170</v>
      </c>
      <c r="F2149" s="228">
        <v>1220</v>
      </c>
      <c r="G2149" s="228">
        <v>1600</v>
      </c>
      <c r="H2149" s="228">
        <v>2240</v>
      </c>
      <c r="I2149" s="228">
        <v>2690</v>
      </c>
    </row>
    <row r="2150" spans="2:9">
      <c r="B2150" s="227">
        <v>95490</v>
      </c>
      <c r="C2150" s="227" t="s">
        <v>378</v>
      </c>
      <c r="D2150" s="227" t="s">
        <v>379</v>
      </c>
      <c r="E2150" s="228">
        <v>1090</v>
      </c>
      <c r="F2150" s="228">
        <v>1140</v>
      </c>
      <c r="G2150" s="228">
        <v>1490</v>
      </c>
      <c r="H2150" s="228">
        <v>2090</v>
      </c>
      <c r="I2150" s="228">
        <v>2500</v>
      </c>
    </row>
    <row r="2151" spans="2:9">
      <c r="B2151" s="227">
        <v>95492</v>
      </c>
      <c r="C2151" s="227" t="s">
        <v>364</v>
      </c>
      <c r="D2151" s="227" t="s">
        <v>365</v>
      </c>
      <c r="E2151" s="228">
        <v>1750</v>
      </c>
      <c r="F2151" s="228">
        <v>1940</v>
      </c>
      <c r="G2151" s="228">
        <v>2550</v>
      </c>
      <c r="H2151" s="228">
        <v>3480</v>
      </c>
      <c r="I2151" s="228">
        <v>3690</v>
      </c>
    </row>
    <row r="2152" spans="2:9">
      <c r="B2152" s="227">
        <v>95493</v>
      </c>
      <c r="C2152" s="227" t="s">
        <v>380</v>
      </c>
      <c r="D2152" s="227" t="s">
        <v>381</v>
      </c>
      <c r="E2152" s="228">
        <v>1010</v>
      </c>
      <c r="F2152" s="228">
        <v>1020</v>
      </c>
      <c r="G2152" s="228">
        <v>1330</v>
      </c>
      <c r="H2152" s="228">
        <v>1870</v>
      </c>
      <c r="I2152" s="228">
        <v>2240</v>
      </c>
    </row>
    <row r="2153" spans="2:9">
      <c r="B2153" s="227">
        <v>95494</v>
      </c>
      <c r="C2153" s="227" t="s">
        <v>378</v>
      </c>
      <c r="D2153" s="227" t="s">
        <v>379</v>
      </c>
      <c r="E2153" s="228">
        <v>1270</v>
      </c>
      <c r="F2153" s="228">
        <v>1340</v>
      </c>
      <c r="G2153" s="228">
        <v>1760</v>
      </c>
      <c r="H2153" s="228">
        <v>2450</v>
      </c>
      <c r="I2153" s="228">
        <v>2840</v>
      </c>
    </row>
    <row r="2154" spans="2:9">
      <c r="B2154" s="227">
        <v>95497</v>
      </c>
      <c r="C2154" s="227" t="s">
        <v>364</v>
      </c>
      <c r="D2154" s="227" t="s">
        <v>365</v>
      </c>
      <c r="E2154" s="228">
        <v>1450</v>
      </c>
      <c r="F2154" s="228">
        <v>1630</v>
      </c>
      <c r="G2154" s="228">
        <v>2140</v>
      </c>
      <c r="H2154" s="228">
        <v>2910</v>
      </c>
      <c r="I2154" s="228">
        <v>3090</v>
      </c>
    </row>
    <row r="2155" spans="2:9">
      <c r="B2155" s="227">
        <v>95501</v>
      </c>
      <c r="C2155" s="227" t="s">
        <v>382</v>
      </c>
      <c r="D2155" s="227" t="s">
        <v>383</v>
      </c>
      <c r="E2155" s="228">
        <v>980</v>
      </c>
      <c r="F2155" s="228">
        <v>1040</v>
      </c>
      <c r="G2155" s="228">
        <v>1360</v>
      </c>
      <c r="H2155" s="228">
        <v>1910</v>
      </c>
      <c r="I2155" s="228">
        <v>2280</v>
      </c>
    </row>
    <row r="2156" spans="2:9">
      <c r="B2156" s="227">
        <v>95502</v>
      </c>
      <c r="C2156" s="227" t="s">
        <v>382</v>
      </c>
      <c r="D2156" s="227" t="s">
        <v>383</v>
      </c>
      <c r="E2156" s="228">
        <v>1070</v>
      </c>
      <c r="F2156" s="228">
        <v>1130</v>
      </c>
      <c r="G2156" s="228">
        <v>1480</v>
      </c>
      <c r="H2156" s="228">
        <v>2070</v>
      </c>
      <c r="I2156" s="228">
        <v>2490</v>
      </c>
    </row>
    <row r="2157" spans="2:9">
      <c r="B2157" s="227">
        <v>95503</v>
      </c>
      <c r="C2157" s="227" t="s">
        <v>382</v>
      </c>
      <c r="D2157" s="227" t="s">
        <v>383</v>
      </c>
      <c r="E2157" s="228">
        <v>1160</v>
      </c>
      <c r="F2157" s="228">
        <v>1230</v>
      </c>
      <c r="G2157" s="228">
        <v>1610</v>
      </c>
      <c r="H2157" s="228">
        <v>2260</v>
      </c>
      <c r="I2157" s="228">
        <v>2700</v>
      </c>
    </row>
    <row r="2158" spans="2:9">
      <c r="B2158" s="227">
        <v>95511</v>
      </c>
      <c r="C2158" s="227" t="s">
        <v>382</v>
      </c>
      <c r="D2158" s="227" t="s">
        <v>383</v>
      </c>
      <c r="E2158" s="228">
        <v>1070</v>
      </c>
      <c r="F2158" s="228">
        <v>1130</v>
      </c>
      <c r="G2158" s="228">
        <v>1480</v>
      </c>
      <c r="H2158" s="228">
        <v>2070</v>
      </c>
      <c r="I2158" s="228">
        <v>2490</v>
      </c>
    </row>
    <row r="2159" spans="2:9">
      <c r="B2159" s="227">
        <v>95514</v>
      </c>
      <c r="C2159" s="227" t="s">
        <v>382</v>
      </c>
      <c r="D2159" s="227" t="s">
        <v>383</v>
      </c>
      <c r="E2159" s="228">
        <v>1070</v>
      </c>
      <c r="F2159" s="228">
        <v>1130</v>
      </c>
      <c r="G2159" s="228">
        <v>1480</v>
      </c>
      <c r="H2159" s="228">
        <v>2070</v>
      </c>
      <c r="I2159" s="228">
        <v>2490</v>
      </c>
    </row>
    <row r="2160" spans="2:9">
      <c r="B2160" s="227">
        <v>95518</v>
      </c>
      <c r="C2160" s="227" t="s">
        <v>382</v>
      </c>
      <c r="D2160" s="227" t="s">
        <v>383</v>
      </c>
      <c r="E2160" s="228">
        <v>1070</v>
      </c>
      <c r="F2160" s="228">
        <v>1130</v>
      </c>
      <c r="G2160" s="228">
        <v>1480</v>
      </c>
      <c r="H2160" s="228">
        <v>2070</v>
      </c>
      <c r="I2160" s="228">
        <v>2490</v>
      </c>
    </row>
    <row r="2161" spans="2:9">
      <c r="B2161" s="227">
        <v>95519</v>
      </c>
      <c r="C2161" s="227" t="s">
        <v>382</v>
      </c>
      <c r="D2161" s="227" t="s">
        <v>383</v>
      </c>
      <c r="E2161" s="228">
        <v>1070</v>
      </c>
      <c r="F2161" s="228">
        <v>1130</v>
      </c>
      <c r="G2161" s="228">
        <v>1480</v>
      </c>
      <c r="H2161" s="228">
        <v>2070</v>
      </c>
      <c r="I2161" s="228">
        <v>2490</v>
      </c>
    </row>
    <row r="2162" spans="2:9">
      <c r="B2162" s="227">
        <v>95521</v>
      </c>
      <c r="C2162" s="227" t="s">
        <v>382</v>
      </c>
      <c r="D2162" s="227" t="s">
        <v>383</v>
      </c>
      <c r="E2162" s="228">
        <v>1110</v>
      </c>
      <c r="F2162" s="228">
        <v>1180</v>
      </c>
      <c r="G2162" s="228">
        <v>1540</v>
      </c>
      <c r="H2162" s="228">
        <v>2160</v>
      </c>
      <c r="I2162" s="228">
        <v>2590</v>
      </c>
    </row>
    <row r="2163" spans="2:9">
      <c r="B2163" s="227">
        <v>95524</v>
      </c>
      <c r="C2163" s="227" t="s">
        <v>382</v>
      </c>
      <c r="D2163" s="227" t="s">
        <v>383</v>
      </c>
      <c r="E2163" s="228">
        <v>1260</v>
      </c>
      <c r="F2163" s="228">
        <v>1340</v>
      </c>
      <c r="G2163" s="228">
        <v>1750</v>
      </c>
      <c r="H2163" s="228">
        <v>2450</v>
      </c>
      <c r="I2163" s="228">
        <v>2940</v>
      </c>
    </row>
    <row r="2164" spans="2:9">
      <c r="B2164" s="227">
        <v>95525</v>
      </c>
      <c r="C2164" s="227" t="s">
        <v>382</v>
      </c>
      <c r="D2164" s="227" t="s">
        <v>383</v>
      </c>
      <c r="E2164" s="228">
        <v>1150</v>
      </c>
      <c r="F2164" s="228">
        <v>1220</v>
      </c>
      <c r="G2164" s="228">
        <v>1590</v>
      </c>
      <c r="H2164" s="228">
        <v>2230</v>
      </c>
      <c r="I2164" s="228">
        <v>2670</v>
      </c>
    </row>
    <row r="2165" spans="2:9">
      <c r="B2165" s="227">
        <v>95526</v>
      </c>
      <c r="C2165" s="227" t="s">
        <v>382</v>
      </c>
      <c r="D2165" s="227" t="s">
        <v>383</v>
      </c>
      <c r="E2165" s="228">
        <v>860</v>
      </c>
      <c r="F2165" s="228">
        <v>930</v>
      </c>
      <c r="G2165" s="228">
        <v>1220</v>
      </c>
      <c r="H2165" s="228">
        <v>1720</v>
      </c>
      <c r="I2165" s="228">
        <v>2070</v>
      </c>
    </row>
    <row r="2166" spans="2:9">
      <c r="B2166" s="227">
        <v>95526</v>
      </c>
      <c r="C2166" s="227" t="s">
        <v>384</v>
      </c>
      <c r="D2166" s="227" t="s">
        <v>385</v>
      </c>
      <c r="E2166" s="228">
        <v>860</v>
      </c>
      <c r="F2166" s="228">
        <v>930</v>
      </c>
      <c r="G2166" s="228">
        <v>1220</v>
      </c>
      <c r="H2166" s="228">
        <v>1720</v>
      </c>
      <c r="I2166" s="228">
        <v>2070</v>
      </c>
    </row>
    <row r="2167" spans="2:9">
      <c r="B2167" s="227">
        <v>95527</v>
      </c>
      <c r="C2167" s="227" t="s">
        <v>384</v>
      </c>
      <c r="D2167" s="227" t="s">
        <v>385</v>
      </c>
      <c r="E2167" s="228">
        <v>820</v>
      </c>
      <c r="F2167" s="228">
        <v>900</v>
      </c>
      <c r="G2167" s="228">
        <v>1180</v>
      </c>
      <c r="H2167" s="228">
        <v>1650</v>
      </c>
      <c r="I2167" s="228">
        <v>1800</v>
      </c>
    </row>
    <row r="2168" spans="2:9">
      <c r="B2168" s="227">
        <v>95528</v>
      </c>
      <c r="C2168" s="227" t="s">
        <v>382</v>
      </c>
      <c r="D2168" s="227" t="s">
        <v>383</v>
      </c>
      <c r="E2168" s="228">
        <v>1100</v>
      </c>
      <c r="F2168" s="228">
        <v>1170</v>
      </c>
      <c r="G2168" s="228">
        <v>1530</v>
      </c>
      <c r="H2168" s="228">
        <v>2140</v>
      </c>
      <c r="I2168" s="228">
        <v>2570</v>
      </c>
    </row>
    <row r="2169" spans="2:9">
      <c r="B2169" s="227">
        <v>95531</v>
      </c>
      <c r="C2169" s="227" t="s">
        <v>386</v>
      </c>
      <c r="D2169" s="227" t="s">
        <v>387</v>
      </c>
      <c r="E2169" s="228">
        <v>880</v>
      </c>
      <c r="F2169" s="228">
        <v>1100</v>
      </c>
      <c r="G2169" s="228">
        <v>1270</v>
      </c>
      <c r="H2169" s="228">
        <v>1780</v>
      </c>
      <c r="I2169" s="228">
        <v>2130</v>
      </c>
    </row>
    <row r="2170" spans="2:9">
      <c r="B2170" s="227">
        <v>95534</v>
      </c>
      <c r="C2170" s="227" t="s">
        <v>382</v>
      </c>
      <c r="D2170" s="227" t="s">
        <v>383</v>
      </c>
      <c r="E2170" s="228">
        <v>1070</v>
      </c>
      <c r="F2170" s="228">
        <v>1130</v>
      </c>
      <c r="G2170" s="228">
        <v>1480</v>
      </c>
      <c r="H2170" s="228">
        <v>2070</v>
      </c>
      <c r="I2170" s="228">
        <v>2490</v>
      </c>
    </row>
    <row r="2171" spans="2:9">
      <c r="B2171" s="227">
        <v>95536</v>
      </c>
      <c r="C2171" s="227" t="s">
        <v>382</v>
      </c>
      <c r="D2171" s="227" t="s">
        <v>383</v>
      </c>
      <c r="E2171" s="228">
        <v>1060</v>
      </c>
      <c r="F2171" s="228">
        <v>1130</v>
      </c>
      <c r="G2171" s="228">
        <v>1470</v>
      </c>
      <c r="H2171" s="228">
        <v>2060</v>
      </c>
      <c r="I2171" s="228">
        <v>2470</v>
      </c>
    </row>
    <row r="2172" spans="2:9">
      <c r="B2172" s="227">
        <v>95537</v>
      </c>
      <c r="C2172" s="227" t="s">
        <v>382</v>
      </c>
      <c r="D2172" s="227" t="s">
        <v>383</v>
      </c>
      <c r="E2172" s="228">
        <v>1120</v>
      </c>
      <c r="F2172" s="228">
        <v>1190</v>
      </c>
      <c r="G2172" s="228">
        <v>1550</v>
      </c>
      <c r="H2172" s="228">
        <v>2180</v>
      </c>
      <c r="I2172" s="228">
        <v>2600</v>
      </c>
    </row>
    <row r="2173" spans="2:9">
      <c r="B2173" s="227">
        <v>95538</v>
      </c>
      <c r="C2173" s="227" t="s">
        <v>386</v>
      </c>
      <c r="D2173" s="227" t="s">
        <v>387</v>
      </c>
      <c r="E2173" s="228">
        <v>880</v>
      </c>
      <c r="F2173" s="228">
        <v>1100</v>
      </c>
      <c r="G2173" s="228">
        <v>1270</v>
      </c>
      <c r="H2173" s="228">
        <v>1780</v>
      </c>
      <c r="I2173" s="228">
        <v>2130</v>
      </c>
    </row>
    <row r="2174" spans="2:9">
      <c r="B2174" s="227">
        <v>95540</v>
      </c>
      <c r="C2174" s="227" t="s">
        <v>382</v>
      </c>
      <c r="D2174" s="227" t="s">
        <v>383</v>
      </c>
      <c r="E2174" s="228">
        <v>990</v>
      </c>
      <c r="F2174" s="228">
        <v>1050</v>
      </c>
      <c r="G2174" s="228">
        <v>1370</v>
      </c>
      <c r="H2174" s="228">
        <v>1920</v>
      </c>
      <c r="I2174" s="228">
        <v>2300</v>
      </c>
    </row>
    <row r="2175" spans="2:9">
      <c r="B2175" s="227">
        <v>95542</v>
      </c>
      <c r="C2175" s="227" t="s">
        <v>382</v>
      </c>
      <c r="D2175" s="227" t="s">
        <v>383</v>
      </c>
      <c r="E2175" s="228">
        <v>1140</v>
      </c>
      <c r="F2175" s="228">
        <v>1210</v>
      </c>
      <c r="G2175" s="228">
        <v>1580</v>
      </c>
      <c r="H2175" s="228">
        <v>2210</v>
      </c>
      <c r="I2175" s="228">
        <v>2650</v>
      </c>
    </row>
    <row r="2176" spans="2:9">
      <c r="B2176" s="227">
        <v>95542</v>
      </c>
      <c r="C2176" s="227" t="s">
        <v>378</v>
      </c>
      <c r="D2176" s="227" t="s">
        <v>379</v>
      </c>
      <c r="E2176" s="228">
        <v>1140</v>
      </c>
      <c r="F2176" s="228">
        <v>1210</v>
      </c>
      <c r="G2176" s="228">
        <v>1580</v>
      </c>
      <c r="H2176" s="228">
        <v>2210</v>
      </c>
      <c r="I2176" s="228">
        <v>2650</v>
      </c>
    </row>
    <row r="2177" spans="2:9">
      <c r="B2177" s="227">
        <v>95542</v>
      </c>
      <c r="C2177" s="227" t="s">
        <v>384</v>
      </c>
      <c r="D2177" s="227" t="s">
        <v>385</v>
      </c>
      <c r="E2177" s="228">
        <v>1140</v>
      </c>
      <c r="F2177" s="228">
        <v>1210</v>
      </c>
      <c r="G2177" s="228">
        <v>1580</v>
      </c>
      <c r="H2177" s="228">
        <v>2210</v>
      </c>
      <c r="I2177" s="228">
        <v>2650</v>
      </c>
    </row>
    <row r="2178" spans="2:9">
      <c r="B2178" s="227">
        <v>95543</v>
      </c>
      <c r="C2178" s="227" t="s">
        <v>386</v>
      </c>
      <c r="D2178" s="227" t="s">
        <v>387</v>
      </c>
      <c r="E2178" s="228">
        <v>720</v>
      </c>
      <c r="F2178" s="228">
        <v>880</v>
      </c>
      <c r="G2178" s="228">
        <v>1040</v>
      </c>
      <c r="H2178" s="228">
        <v>1460</v>
      </c>
      <c r="I2178" s="228">
        <v>1760</v>
      </c>
    </row>
    <row r="2179" spans="2:9">
      <c r="B2179" s="227">
        <v>95545</v>
      </c>
      <c r="C2179" s="227" t="s">
        <v>382</v>
      </c>
      <c r="D2179" s="227" t="s">
        <v>383</v>
      </c>
      <c r="E2179" s="228">
        <v>1030</v>
      </c>
      <c r="F2179" s="228">
        <v>1090</v>
      </c>
      <c r="G2179" s="228">
        <v>1430</v>
      </c>
      <c r="H2179" s="228">
        <v>2000</v>
      </c>
      <c r="I2179" s="228">
        <v>2400</v>
      </c>
    </row>
    <row r="2180" spans="2:9">
      <c r="B2180" s="227">
        <v>95546</v>
      </c>
      <c r="C2180" s="227" t="s">
        <v>382</v>
      </c>
      <c r="D2180" s="227" t="s">
        <v>383</v>
      </c>
      <c r="E2180" s="228">
        <v>950</v>
      </c>
      <c r="F2180" s="228">
        <v>1010</v>
      </c>
      <c r="G2180" s="228">
        <v>1320</v>
      </c>
      <c r="H2180" s="228">
        <v>1850</v>
      </c>
      <c r="I2180" s="228">
        <v>2220</v>
      </c>
    </row>
    <row r="2181" spans="2:9">
      <c r="B2181" s="227">
        <v>95547</v>
      </c>
      <c r="C2181" s="227" t="s">
        <v>382</v>
      </c>
      <c r="D2181" s="227" t="s">
        <v>383</v>
      </c>
      <c r="E2181" s="228">
        <v>1050</v>
      </c>
      <c r="F2181" s="228">
        <v>1120</v>
      </c>
      <c r="G2181" s="228">
        <v>1460</v>
      </c>
      <c r="H2181" s="228">
        <v>2050</v>
      </c>
      <c r="I2181" s="228">
        <v>2450</v>
      </c>
    </row>
    <row r="2182" spans="2:9">
      <c r="B2182" s="227">
        <v>95548</v>
      </c>
      <c r="C2182" s="227" t="s">
        <v>386</v>
      </c>
      <c r="D2182" s="227" t="s">
        <v>387</v>
      </c>
      <c r="E2182" s="228">
        <v>740</v>
      </c>
      <c r="F2182" s="228">
        <v>930</v>
      </c>
      <c r="G2182" s="228">
        <v>1070</v>
      </c>
      <c r="H2182" s="228">
        <v>1500</v>
      </c>
      <c r="I2182" s="228">
        <v>1800</v>
      </c>
    </row>
    <row r="2183" spans="2:9">
      <c r="B2183" s="227">
        <v>95549</v>
      </c>
      <c r="C2183" s="227" t="s">
        <v>382</v>
      </c>
      <c r="D2183" s="227" t="s">
        <v>383</v>
      </c>
      <c r="E2183" s="228">
        <v>1090</v>
      </c>
      <c r="F2183" s="228">
        <v>1160</v>
      </c>
      <c r="G2183" s="228">
        <v>1510</v>
      </c>
      <c r="H2183" s="228">
        <v>2120</v>
      </c>
      <c r="I2183" s="228">
        <v>2530</v>
      </c>
    </row>
    <row r="2184" spans="2:9">
      <c r="B2184" s="227">
        <v>95550</v>
      </c>
      <c r="C2184" s="227" t="s">
        <v>382</v>
      </c>
      <c r="D2184" s="227" t="s">
        <v>383</v>
      </c>
      <c r="E2184" s="228">
        <v>1130</v>
      </c>
      <c r="F2184" s="228">
        <v>1200</v>
      </c>
      <c r="G2184" s="228">
        <v>1570</v>
      </c>
      <c r="H2184" s="228">
        <v>2200</v>
      </c>
      <c r="I2184" s="228">
        <v>2640</v>
      </c>
    </row>
    <row r="2185" spans="2:9">
      <c r="B2185" s="227">
        <v>95551</v>
      </c>
      <c r="C2185" s="227" t="s">
        <v>382</v>
      </c>
      <c r="D2185" s="227" t="s">
        <v>383</v>
      </c>
      <c r="E2185" s="228">
        <v>1040</v>
      </c>
      <c r="F2185" s="228">
        <v>1110</v>
      </c>
      <c r="G2185" s="228">
        <v>1450</v>
      </c>
      <c r="H2185" s="228">
        <v>2030</v>
      </c>
      <c r="I2185" s="228">
        <v>2430</v>
      </c>
    </row>
    <row r="2186" spans="2:9">
      <c r="B2186" s="227">
        <v>95552</v>
      </c>
      <c r="C2186" s="227" t="s">
        <v>384</v>
      </c>
      <c r="D2186" s="227" t="s">
        <v>385</v>
      </c>
      <c r="E2186" s="228">
        <v>750</v>
      </c>
      <c r="F2186" s="228">
        <v>810</v>
      </c>
      <c r="G2186" s="228">
        <v>1060</v>
      </c>
      <c r="H2186" s="228">
        <v>1490</v>
      </c>
      <c r="I2186" s="228">
        <v>1700</v>
      </c>
    </row>
    <row r="2187" spans="2:9">
      <c r="B2187" s="227">
        <v>95553</v>
      </c>
      <c r="C2187" s="227" t="s">
        <v>382</v>
      </c>
      <c r="D2187" s="227" t="s">
        <v>383</v>
      </c>
      <c r="E2187" s="228">
        <v>930</v>
      </c>
      <c r="F2187" s="228">
        <v>990</v>
      </c>
      <c r="G2187" s="228">
        <v>1290</v>
      </c>
      <c r="H2187" s="228">
        <v>1810</v>
      </c>
      <c r="I2187" s="228">
        <v>2170</v>
      </c>
    </row>
    <row r="2188" spans="2:9">
      <c r="B2188" s="227">
        <v>95554</v>
      </c>
      <c r="C2188" s="227" t="s">
        <v>382</v>
      </c>
      <c r="D2188" s="227" t="s">
        <v>383</v>
      </c>
      <c r="E2188" s="228">
        <v>1070</v>
      </c>
      <c r="F2188" s="228">
        <v>1130</v>
      </c>
      <c r="G2188" s="228">
        <v>1480</v>
      </c>
      <c r="H2188" s="228">
        <v>2070</v>
      </c>
      <c r="I2188" s="228">
        <v>2490</v>
      </c>
    </row>
    <row r="2189" spans="2:9">
      <c r="B2189" s="227">
        <v>95555</v>
      </c>
      <c r="C2189" s="227" t="s">
        <v>382</v>
      </c>
      <c r="D2189" s="227" t="s">
        <v>383</v>
      </c>
      <c r="E2189" s="228">
        <v>890</v>
      </c>
      <c r="F2189" s="228">
        <v>940</v>
      </c>
      <c r="G2189" s="228">
        <v>1230</v>
      </c>
      <c r="H2189" s="228">
        <v>1720</v>
      </c>
      <c r="I2189" s="228">
        <v>2070</v>
      </c>
    </row>
    <row r="2190" spans="2:9">
      <c r="B2190" s="227">
        <v>95556</v>
      </c>
      <c r="C2190" s="227" t="s">
        <v>382</v>
      </c>
      <c r="D2190" s="227" t="s">
        <v>383</v>
      </c>
      <c r="E2190" s="228">
        <v>1070</v>
      </c>
      <c r="F2190" s="228">
        <v>1130</v>
      </c>
      <c r="G2190" s="228">
        <v>1480</v>
      </c>
      <c r="H2190" s="228">
        <v>2070</v>
      </c>
      <c r="I2190" s="228">
        <v>2490</v>
      </c>
    </row>
    <row r="2191" spans="2:9">
      <c r="B2191" s="227">
        <v>95556</v>
      </c>
      <c r="C2191" s="227" t="s">
        <v>388</v>
      </c>
      <c r="D2191" s="227" t="s">
        <v>389</v>
      </c>
      <c r="E2191" s="228">
        <v>1070</v>
      </c>
      <c r="F2191" s="228">
        <v>1130</v>
      </c>
      <c r="G2191" s="228">
        <v>1480</v>
      </c>
      <c r="H2191" s="228">
        <v>2070</v>
      </c>
      <c r="I2191" s="228">
        <v>2490</v>
      </c>
    </row>
    <row r="2192" spans="2:9">
      <c r="B2192" s="227">
        <v>95558</v>
      </c>
      <c r="C2192" s="227" t="s">
        <v>382</v>
      </c>
      <c r="D2192" s="227" t="s">
        <v>383</v>
      </c>
      <c r="E2192" s="228">
        <v>1060</v>
      </c>
      <c r="F2192" s="228">
        <v>1130</v>
      </c>
      <c r="G2192" s="228">
        <v>1470</v>
      </c>
      <c r="H2192" s="228">
        <v>2060</v>
      </c>
      <c r="I2192" s="228">
        <v>2470</v>
      </c>
    </row>
    <row r="2193" spans="2:9">
      <c r="B2193" s="227">
        <v>95559</v>
      </c>
      <c r="C2193" s="227" t="s">
        <v>382</v>
      </c>
      <c r="D2193" s="227" t="s">
        <v>383</v>
      </c>
      <c r="E2193" s="228">
        <v>1070</v>
      </c>
      <c r="F2193" s="228">
        <v>1130</v>
      </c>
      <c r="G2193" s="228">
        <v>1480</v>
      </c>
      <c r="H2193" s="228">
        <v>2070</v>
      </c>
      <c r="I2193" s="228">
        <v>2490</v>
      </c>
    </row>
    <row r="2194" spans="2:9">
      <c r="B2194" s="227">
        <v>95560</v>
      </c>
      <c r="C2194" s="227" t="s">
        <v>382</v>
      </c>
      <c r="D2194" s="227" t="s">
        <v>383</v>
      </c>
      <c r="E2194" s="228">
        <v>1010</v>
      </c>
      <c r="F2194" s="228">
        <v>1070</v>
      </c>
      <c r="G2194" s="228">
        <v>1400</v>
      </c>
      <c r="H2194" s="228">
        <v>1950</v>
      </c>
      <c r="I2194" s="228">
        <v>2350</v>
      </c>
    </row>
    <row r="2195" spans="2:9">
      <c r="B2195" s="227">
        <v>95562</v>
      </c>
      <c r="C2195" s="227" t="s">
        <v>382</v>
      </c>
      <c r="D2195" s="227" t="s">
        <v>383</v>
      </c>
      <c r="E2195" s="228">
        <v>860</v>
      </c>
      <c r="F2195" s="228">
        <v>930</v>
      </c>
      <c r="G2195" s="228">
        <v>1220</v>
      </c>
      <c r="H2195" s="228">
        <v>1720</v>
      </c>
      <c r="I2195" s="228">
        <v>2070</v>
      </c>
    </row>
    <row r="2196" spans="2:9">
      <c r="B2196" s="227">
        <v>95563</v>
      </c>
      <c r="C2196" s="227" t="s">
        <v>384</v>
      </c>
      <c r="D2196" s="227" t="s">
        <v>385</v>
      </c>
      <c r="E2196" s="228">
        <v>780</v>
      </c>
      <c r="F2196" s="228">
        <v>850</v>
      </c>
      <c r="G2196" s="228">
        <v>1120</v>
      </c>
      <c r="H2196" s="228">
        <v>1570</v>
      </c>
      <c r="I2196" s="228">
        <v>1710</v>
      </c>
    </row>
    <row r="2197" spans="2:9">
      <c r="B2197" s="227">
        <v>95564</v>
      </c>
      <c r="C2197" s="227" t="s">
        <v>382</v>
      </c>
      <c r="D2197" s="227" t="s">
        <v>383</v>
      </c>
      <c r="E2197" s="228">
        <v>1070</v>
      </c>
      <c r="F2197" s="228">
        <v>1140</v>
      </c>
      <c r="G2197" s="228">
        <v>1490</v>
      </c>
      <c r="H2197" s="228">
        <v>2090</v>
      </c>
      <c r="I2197" s="228">
        <v>2500</v>
      </c>
    </row>
    <row r="2198" spans="2:9">
      <c r="B2198" s="227">
        <v>95565</v>
      </c>
      <c r="C2198" s="227" t="s">
        <v>382</v>
      </c>
      <c r="D2198" s="227" t="s">
        <v>383</v>
      </c>
      <c r="E2198" s="228">
        <v>1080</v>
      </c>
      <c r="F2198" s="228">
        <v>1150</v>
      </c>
      <c r="G2198" s="228">
        <v>1500</v>
      </c>
      <c r="H2198" s="228">
        <v>2100</v>
      </c>
      <c r="I2198" s="228">
        <v>2520</v>
      </c>
    </row>
    <row r="2199" spans="2:9">
      <c r="B2199" s="227">
        <v>95567</v>
      </c>
      <c r="C2199" s="227" t="s">
        <v>386</v>
      </c>
      <c r="D2199" s="227" t="s">
        <v>387</v>
      </c>
      <c r="E2199" s="228">
        <v>900</v>
      </c>
      <c r="F2199" s="228">
        <v>1090</v>
      </c>
      <c r="G2199" s="228">
        <v>1270</v>
      </c>
      <c r="H2199" s="228">
        <v>1780</v>
      </c>
      <c r="I2199" s="228">
        <v>2080</v>
      </c>
    </row>
    <row r="2200" spans="2:9">
      <c r="B2200" s="227">
        <v>95568</v>
      </c>
      <c r="C2200" s="227" t="s">
        <v>382</v>
      </c>
      <c r="D2200" s="227" t="s">
        <v>383</v>
      </c>
      <c r="E2200" s="228">
        <v>860</v>
      </c>
      <c r="F2200" s="228">
        <v>930</v>
      </c>
      <c r="G2200" s="228">
        <v>1220</v>
      </c>
      <c r="H2200" s="228">
        <v>1720</v>
      </c>
      <c r="I2200" s="228">
        <v>2070</v>
      </c>
    </row>
    <row r="2201" spans="2:9">
      <c r="B2201" s="227">
        <v>95568</v>
      </c>
      <c r="C2201" s="227" t="s">
        <v>388</v>
      </c>
      <c r="D2201" s="227" t="s">
        <v>389</v>
      </c>
      <c r="E2201" s="228">
        <v>860</v>
      </c>
      <c r="F2201" s="228">
        <v>930</v>
      </c>
      <c r="G2201" s="228">
        <v>1220</v>
      </c>
      <c r="H2201" s="228">
        <v>1720</v>
      </c>
      <c r="I2201" s="228">
        <v>2070</v>
      </c>
    </row>
    <row r="2202" spans="2:9">
      <c r="B2202" s="227">
        <v>95569</v>
      </c>
      <c r="C2202" s="227" t="s">
        <v>382</v>
      </c>
      <c r="D2202" s="227" t="s">
        <v>383</v>
      </c>
      <c r="E2202" s="228">
        <v>1080</v>
      </c>
      <c r="F2202" s="228">
        <v>1150</v>
      </c>
      <c r="G2202" s="228">
        <v>1500</v>
      </c>
      <c r="H2202" s="228">
        <v>2100</v>
      </c>
      <c r="I2202" s="228">
        <v>2520</v>
      </c>
    </row>
    <row r="2203" spans="2:9">
      <c r="B2203" s="227">
        <v>95570</v>
      </c>
      <c r="C2203" s="227" t="s">
        <v>382</v>
      </c>
      <c r="D2203" s="227" t="s">
        <v>383</v>
      </c>
      <c r="E2203" s="228">
        <v>1480</v>
      </c>
      <c r="F2203" s="228">
        <v>1570</v>
      </c>
      <c r="G2203" s="228">
        <v>2050</v>
      </c>
      <c r="H2203" s="228">
        <v>2870</v>
      </c>
      <c r="I2203" s="228">
        <v>3440</v>
      </c>
    </row>
    <row r="2204" spans="2:9">
      <c r="B2204" s="227">
        <v>95571</v>
      </c>
      <c r="C2204" s="227" t="s">
        <v>382</v>
      </c>
      <c r="D2204" s="227" t="s">
        <v>383</v>
      </c>
      <c r="E2204" s="228">
        <v>1070</v>
      </c>
      <c r="F2204" s="228">
        <v>1130</v>
      </c>
      <c r="G2204" s="228">
        <v>1480</v>
      </c>
      <c r="H2204" s="228">
        <v>2070</v>
      </c>
      <c r="I2204" s="228">
        <v>2490</v>
      </c>
    </row>
    <row r="2205" spans="2:9">
      <c r="B2205" s="227">
        <v>95573</v>
      </c>
      <c r="C2205" s="227" t="s">
        <v>382</v>
      </c>
      <c r="D2205" s="227" t="s">
        <v>383</v>
      </c>
      <c r="E2205" s="228">
        <v>1130</v>
      </c>
      <c r="F2205" s="228">
        <v>1200</v>
      </c>
      <c r="G2205" s="228">
        <v>1570</v>
      </c>
      <c r="H2205" s="228">
        <v>2200</v>
      </c>
      <c r="I2205" s="228">
        <v>2630</v>
      </c>
    </row>
    <row r="2206" spans="2:9">
      <c r="B2206" s="227">
        <v>95585</v>
      </c>
      <c r="C2206" s="227" t="s">
        <v>378</v>
      </c>
      <c r="D2206" s="227" t="s">
        <v>379</v>
      </c>
      <c r="E2206" s="228">
        <v>1170</v>
      </c>
      <c r="F2206" s="228">
        <v>1220</v>
      </c>
      <c r="G2206" s="228">
        <v>1600</v>
      </c>
      <c r="H2206" s="228">
        <v>2240</v>
      </c>
      <c r="I2206" s="228">
        <v>2690</v>
      </c>
    </row>
    <row r="2207" spans="2:9">
      <c r="B2207" s="227">
        <v>95587</v>
      </c>
      <c r="C2207" s="227" t="s">
        <v>382</v>
      </c>
      <c r="D2207" s="227" t="s">
        <v>383</v>
      </c>
      <c r="E2207" s="228">
        <v>1100</v>
      </c>
      <c r="F2207" s="228">
        <v>1160</v>
      </c>
      <c r="G2207" s="228">
        <v>1520</v>
      </c>
      <c r="H2207" s="228">
        <v>2120</v>
      </c>
      <c r="I2207" s="228">
        <v>2550</v>
      </c>
    </row>
    <row r="2208" spans="2:9">
      <c r="B2208" s="227">
        <v>95587</v>
      </c>
      <c r="C2208" s="227" t="s">
        <v>378</v>
      </c>
      <c r="D2208" s="227" t="s">
        <v>379</v>
      </c>
      <c r="E2208" s="228">
        <v>1100</v>
      </c>
      <c r="F2208" s="228">
        <v>1160</v>
      </c>
      <c r="G2208" s="228">
        <v>1520</v>
      </c>
      <c r="H2208" s="228">
        <v>2120</v>
      </c>
      <c r="I2208" s="228">
        <v>2550</v>
      </c>
    </row>
    <row r="2209" spans="2:9">
      <c r="B2209" s="227">
        <v>95589</v>
      </c>
      <c r="C2209" s="227" t="s">
        <v>382</v>
      </c>
      <c r="D2209" s="227" t="s">
        <v>383</v>
      </c>
      <c r="E2209" s="228">
        <v>1010</v>
      </c>
      <c r="F2209" s="228">
        <v>1060</v>
      </c>
      <c r="G2209" s="228">
        <v>1390</v>
      </c>
      <c r="H2209" s="228">
        <v>1940</v>
      </c>
      <c r="I2209" s="228">
        <v>2330</v>
      </c>
    </row>
    <row r="2210" spans="2:9">
      <c r="B2210" s="227">
        <v>95589</v>
      </c>
      <c r="C2210" s="227" t="s">
        <v>378</v>
      </c>
      <c r="D2210" s="227" t="s">
        <v>379</v>
      </c>
      <c r="E2210" s="228">
        <v>1010</v>
      </c>
      <c r="F2210" s="228">
        <v>1060</v>
      </c>
      <c r="G2210" s="228">
        <v>1390</v>
      </c>
      <c r="H2210" s="228">
        <v>1940</v>
      </c>
      <c r="I2210" s="228">
        <v>2330</v>
      </c>
    </row>
    <row r="2211" spans="2:9">
      <c r="B2211" s="227">
        <v>95595</v>
      </c>
      <c r="C2211" s="227" t="s">
        <v>384</v>
      </c>
      <c r="D2211" s="227" t="s">
        <v>385</v>
      </c>
      <c r="E2211" s="228">
        <v>910</v>
      </c>
      <c r="F2211" s="228">
        <v>980</v>
      </c>
      <c r="G2211" s="228">
        <v>1280</v>
      </c>
      <c r="H2211" s="228">
        <v>1800</v>
      </c>
      <c r="I2211" s="228">
        <v>2070</v>
      </c>
    </row>
    <row r="2212" spans="2:9">
      <c r="B2212" s="227">
        <v>95601</v>
      </c>
      <c r="C2212" s="227" t="s">
        <v>390</v>
      </c>
      <c r="D2212" s="227" t="s">
        <v>391</v>
      </c>
      <c r="E2212" s="228">
        <v>1140</v>
      </c>
      <c r="F2212" s="228">
        <v>1150</v>
      </c>
      <c r="G2212" s="228">
        <v>1360</v>
      </c>
      <c r="H2212" s="228">
        <v>1900</v>
      </c>
      <c r="I2212" s="228">
        <v>2280</v>
      </c>
    </row>
    <row r="2213" spans="2:9">
      <c r="B2213" s="227">
        <v>95602</v>
      </c>
      <c r="C2213" s="227" t="s">
        <v>368</v>
      </c>
      <c r="D2213" s="227" t="s">
        <v>369</v>
      </c>
      <c r="E2213" s="228">
        <v>1520</v>
      </c>
      <c r="F2213" s="228">
        <v>1590</v>
      </c>
      <c r="G2213" s="228">
        <v>2000</v>
      </c>
      <c r="H2213" s="228">
        <v>2740</v>
      </c>
      <c r="I2213" s="228">
        <v>3200</v>
      </c>
    </row>
    <row r="2214" spans="2:9">
      <c r="B2214" s="227">
        <v>95602</v>
      </c>
      <c r="C2214" s="227" t="s">
        <v>392</v>
      </c>
      <c r="D2214" s="227" t="s">
        <v>393</v>
      </c>
      <c r="E2214" s="228">
        <v>1520</v>
      </c>
      <c r="F2214" s="228">
        <v>1590</v>
      </c>
      <c r="G2214" s="228">
        <v>2000</v>
      </c>
      <c r="H2214" s="228">
        <v>2740</v>
      </c>
      <c r="I2214" s="228">
        <v>3200</v>
      </c>
    </row>
    <row r="2215" spans="2:9">
      <c r="B2215" s="227">
        <v>95603</v>
      </c>
      <c r="C2215" s="227" t="s">
        <v>368</v>
      </c>
      <c r="D2215" s="227" t="s">
        <v>369</v>
      </c>
      <c r="E2215" s="228">
        <v>1460</v>
      </c>
      <c r="F2215" s="228">
        <v>1550</v>
      </c>
      <c r="G2215" s="228">
        <v>1920</v>
      </c>
      <c r="H2215" s="228">
        <v>2600</v>
      </c>
      <c r="I2215" s="228">
        <v>3010</v>
      </c>
    </row>
    <row r="2216" spans="2:9">
      <c r="B2216" s="227">
        <v>95604</v>
      </c>
      <c r="C2216" s="227" t="s">
        <v>368</v>
      </c>
      <c r="D2216" s="227" t="s">
        <v>369</v>
      </c>
      <c r="E2216" s="228">
        <v>1750</v>
      </c>
      <c r="F2216" s="228">
        <v>1850</v>
      </c>
      <c r="G2216" s="228">
        <v>2300</v>
      </c>
      <c r="H2216" s="228">
        <v>3120</v>
      </c>
      <c r="I2216" s="228">
        <v>3600</v>
      </c>
    </row>
    <row r="2217" spans="2:9">
      <c r="B2217" s="227">
        <v>95605</v>
      </c>
      <c r="C2217" s="227" t="s">
        <v>394</v>
      </c>
      <c r="D2217" s="227" t="s">
        <v>395</v>
      </c>
      <c r="E2217" s="228">
        <v>1350</v>
      </c>
      <c r="F2217" s="228">
        <v>1360</v>
      </c>
      <c r="G2217" s="228">
        <v>1790</v>
      </c>
      <c r="H2217" s="228">
        <v>2450</v>
      </c>
      <c r="I2217" s="228">
        <v>2860</v>
      </c>
    </row>
    <row r="2218" spans="2:9">
      <c r="B2218" s="227">
        <v>95606</v>
      </c>
      <c r="C2218" s="227" t="s">
        <v>394</v>
      </c>
      <c r="D2218" s="227" t="s">
        <v>395</v>
      </c>
      <c r="E2218" s="228">
        <v>1610</v>
      </c>
      <c r="F2218" s="228">
        <v>1620</v>
      </c>
      <c r="G2218" s="228">
        <v>2120</v>
      </c>
      <c r="H2218" s="228">
        <v>2950</v>
      </c>
      <c r="I2218" s="228">
        <v>3300</v>
      </c>
    </row>
    <row r="2219" spans="2:9">
      <c r="B2219" s="227">
        <v>95607</v>
      </c>
      <c r="C2219" s="227" t="s">
        <v>394</v>
      </c>
      <c r="D2219" s="227" t="s">
        <v>395</v>
      </c>
      <c r="E2219" s="228">
        <v>1350</v>
      </c>
      <c r="F2219" s="228">
        <v>1360</v>
      </c>
      <c r="G2219" s="228">
        <v>1790</v>
      </c>
      <c r="H2219" s="228">
        <v>2450</v>
      </c>
      <c r="I2219" s="228">
        <v>2860</v>
      </c>
    </row>
    <row r="2220" spans="2:9">
      <c r="B2220" s="227">
        <v>95608</v>
      </c>
      <c r="C2220" s="227" t="s">
        <v>368</v>
      </c>
      <c r="D2220" s="227" t="s">
        <v>369</v>
      </c>
      <c r="E2220" s="228">
        <v>1560</v>
      </c>
      <c r="F2220" s="228">
        <v>1650</v>
      </c>
      <c r="G2220" s="228">
        <v>2050</v>
      </c>
      <c r="H2220" s="228">
        <v>2780</v>
      </c>
      <c r="I2220" s="228">
        <v>3210</v>
      </c>
    </row>
    <row r="2221" spans="2:9">
      <c r="B2221" s="227">
        <v>95609</v>
      </c>
      <c r="C2221" s="227" t="s">
        <v>368</v>
      </c>
      <c r="D2221" s="227" t="s">
        <v>369</v>
      </c>
      <c r="E2221" s="228">
        <v>1640</v>
      </c>
      <c r="F2221" s="228">
        <v>1740</v>
      </c>
      <c r="G2221" s="228">
        <v>2160</v>
      </c>
      <c r="H2221" s="228">
        <v>2930</v>
      </c>
      <c r="I2221" s="228">
        <v>3380</v>
      </c>
    </row>
    <row r="2222" spans="2:9">
      <c r="B2222" s="227">
        <v>95610</v>
      </c>
      <c r="C2222" s="227" t="s">
        <v>368</v>
      </c>
      <c r="D2222" s="227" t="s">
        <v>369</v>
      </c>
      <c r="E2222" s="228">
        <v>1710</v>
      </c>
      <c r="F2222" s="228">
        <v>1810</v>
      </c>
      <c r="G2222" s="228">
        <v>2250</v>
      </c>
      <c r="H2222" s="228">
        <v>3050</v>
      </c>
      <c r="I2222" s="228">
        <v>3520</v>
      </c>
    </row>
    <row r="2223" spans="2:9">
      <c r="B2223" s="227">
        <v>95611</v>
      </c>
      <c r="C2223" s="227" t="s">
        <v>368</v>
      </c>
      <c r="D2223" s="227" t="s">
        <v>369</v>
      </c>
      <c r="E2223" s="228">
        <v>1640</v>
      </c>
      <c r="F2223" s="228">
        <v>1740</v>
      </c>
      <c r="G2223" s="228">
        <v>2160</v>
      </c>
      <c r="H2223" s="228">
        <v>2930</v>
      </c>
      <c r="I2223" s="228">
        <v>3380</v>
      </c>
    </row>
    <row r="2224" spans="2:9">
      <c r="B2224" s="227">
        <v>95612</v>
      </c>
      <c r="C2224" s="227" t="s">
        <v>394</v>
      </c>
      <c r="D2224" s="227" t="s">
        <v>395</v>
      </c>
      <c r="E2224" s="228">
        <v>2050</v>
      </c>
      <c r="F2224" s="228">
        <v>2070</v>
      </c>
      <c r="G2224" s="228">
        <v>2710</v>
      </c>
      <c r="H2224" s="228">
        <v>3770</v>
      </c>
      <c r="I2224" s="228">
        <v>4220</v>
      </c>
    </row>
    <row r="2225" spans="2:9">
      <c r="B2225" s="227">
        <v>95612</v>
      </c>
      <c r="C2225" s="227" t="s">
        <v>362</v>
      </c>
      <c r="D2225" s="227" t="s">
        <v>363</v>
      </c>
      <c r="E2225" s="228">
        <v>2050</v>
      </c>
      <c r="F2225" s="228">
        <v>2070</v>
      </c>
      <c r="G2225" s="228">
        <v>2710</v>
      </c>
      <c r="H2225" s="228">
        <v>3770</v>
      </c>
      <c r="I2225" s="228">
        <v>4220</v>
      </c>
    </row>
    <row r="2226" spans="2:9">
      <c r="B2226" s="227">
        <v>95613</v>
      </c>
      <c r="C2226" s="227" t="s">
        <v>368</v>
      </c>
      <c r="D2226" s="227" t="s">
        <v>369</v>
      </c>
      <c r="E2226" s="228">
        <v>1730</v>
      </c>
      <c r="F2226" s="228">
        <v>1830</v>
      </c>
      <c r="G2226" s="228">
        <v>2270</v>
      </c>
      <c r="H2226" s="228">
        <v>3080</v>
      </c>
      <c r="I2226" s="228">
        <v>3550</v>
      </c>
    </row>
    <row r="2227" spans="2:9">
      <c r="B2227" s="227">
        <v>95614</v>
      </c>
      <c r="C2227" s="227" t="s">
        <v>368</v>
      </c>
      <c r="D2227" s="227" t="s">
        <v>369</v>
      </c>
      <c r="E2227" s="228">
        <v>2330</v>
      </c>
      <c r="F2227" s="228">
        <v>2460</v>
      </c>
      <c r="G2227" s="228">
        <v>3060</v>
      </c>
      <c r="H2227" s="228">
        <v>4150</v>
      </c>
      <c r="I2227" s="228">
        <v>4790</v>
      </c>
    </row>
    <row r="2228" spans="2:9">
      <c r="B2228" s="227">
        <v>95615</v>
      </c>
      <c r="C2228" s="227" t="s">
        <v>368</v>
      </c>
      <c r="D2228" s="227" t="s">
        <v>369</v>
      </c>
      <c r="E2228" s="228">
        <v>980</v>
      </c>
      <c r="F2228" s="228">
        <v>1040</v>
      </c>
      <c r="G2228" s="228">
        <v>1290</v>
      </c>
      <c r="H2228" s="228">
        <v>1750</v>
      </c>
      <c r="I2228" s="228">
        <v>2020</v>
      </c>
    </row>
    <row r="2229" spans="2:9">
      <c r="B2229" s="227">
        <v>95615</v>
      </c>
      <c r="C2229" s="227" t="s">
        <v>394</v>
      </c>
      <c r="D2229" s="227" t="s">
        <v>395</v>
      </c>
      <c r="E2229" s="228">
        <v>980</v>
      </c>
      <c r="F2229" s="228">
        <v>1040</v>
      </c>
      <c r="G2229" s="228">
        <v>1290</v>
      </c>
      <c r="H2229" s="228">
        <v>1750</v>
      </c>
      <c r="I2229" s="228">
        <v>2020</v>
      </c>
    </row>
    <row r="2230" spans="2:9">
      <c r="B2230" s="227">
        <v>95616</v>
      </c>
      <c r="C2230" s="227" t="s">
        <v>394</v>
      </c>
      <c r="D2230" s="227" t="s">
        <v>395</v>
      </c>
      <c r="E2230" s="228">
        <v>1890</v>
      </c>
      <c r="F2230" s="228">
        <v>1910</v>
      </c>
      <c r="G2230" s="228">
        <v>2500</v>
      </c>
      <c r="H2230" s="228">
        <v>3480</v>
      </c>
      <c r="I2230" s="228">
        <v>3900</v>
      </c>
    </row>
    <row r="2231" spans="2:9">
      <c r="B2231" s="227">
        <v>95616</v>
      </c>
      <c r="C2231" s="227" t="s">
        <v>362</v>
      </c>
      <c r="D2231" s="227" t="s">
        <v>363</v>
      </c>
      <c r="E2231" s="228">
        <v>1890</v>
      </c>
      <c r="F2231" s="228">
        <v>1910</v>
      </c>
      <c r="G2231" s="228">
        <v>2500</v>
      </c>
      <c r="H2231" s="228">
        <v>3480</v>
      </c>
      <c r="I2231" s="228">
        <v>3900</v>
      </c>
    </row>
    <row r="2232" spans="2:9">
      <c r="B2232" s="227">
        <v>95617</v>
      </c>
      <c r="C2232" s="227" t="s">
        <v>394</v>
      </c>
      <c r="D2232" s="227" t="s">
        <v>395</v>
      </c>
      <c r="E2232" s="228">
        <v>1610</v>
      </c>
      <c r="F2232" s="228">
        <v>1620</v>
      </c>
      <c r="G2232" s="228">
        <v>2120</v>
      </c>
      <c r="H2232" s="228">
        <v>2950</v>
      </c>
      <c r="I2232" s="228">
        <v>3300</v>
      </c>
    </row>
    <row r="2233" spans="2:9">
      <c r="B2233" s="227">
        <v>95618</v>
      </c>
      <c r="C2233" s="227" t="s">
        <v>394</v>
      </c>
      <c r="D2233" s="227" t="s">
        <v>395</v>
      </c>
      <c r="E2233" s="228">
        <v>2030</v>
      </c>
      <c r="F2233" s="228">
        <v>2040</v>
      </c>
      <c r="G2233" s="228">
        <v>2680</v>
      </c>
      <c r="H2233" s="228">
        <v>3730</v>
      </c>
      <c r="I2233" s="228">
        <v>4180</v>
      </c>
    </row>
    <row r="2234" spans="2:9">
      <c r="B2234" s="227">
        <v>95618</v>
      </c>
      <c r="C2234" s="227" t="s">
        <v>362</v>
      </c>
      <c r="D2234" s="227" t="s">
        <v>363</v>
      </c>
      <c r="E2234" s="228">
        <v>2030</v>
      </c>
      <c r="F2234" s="228">
        <v>2040</v>
      </c>
      <c r="G2234" s="228">
        <v>2680</v>
      </c>
      <c r="H2234" s="228">
        <v>3730</v>
      </c>
      <c r="I2234" s="228">
        <v>4180</v>
      </c>
    </row>
    <row r="2235" spans="2:9">
      <c r="B2235" s="227">
        <v>95619</v>
      </c>
      <c r="C2235" s="227" t="s">
        <v>368</v>
      </c>
      <c r="D2235" s="227" t="s">
        <v>369</v>
      </c>
      <c r="E2235" s="228">
        <v>1790</v>
      </c>
      <c r="F2235" s="228">
        <v>1890</v>
      </c>
      <c r="G2235" s="228">
        <v>2350</v>
      </c>
      <c r="H2235" s="228">
        <v>3190</v>
      </c>
      <c r="I2235" s="228">
        <v>3680</v>
      </c>
    </row>
    <row r="2236" spans="2:9">
      <c r="B2236" s="227">
        <v>95620</v>
      </c>
      <c r="C2236" s="227" t="s">
        <v>394</v>
      </c>
      <c r="D2236" s="227" t="s">
        <v>395</v>
      </c>
      <c r="E2236" s="228">
        <v>1490</v>
      </c>
      <c r="F2236" s="228">
        <v>1670</v>
      </c>
      <c r="G2236" s="228">
        <v>2080</v>
      </c>
      <c r="H2236" s="228">
        <v>2880</v>
      </c>
      <c r="I2236" s="228">
        <v>3280</v>
      </c>
    </row>
    <row r="2237" spans="2:9">
      <c r="B2237" s="227">
        <v>95620</v>
      </c>
      <c r="C2237" s="227" t="s">
        <v>362</v>
      </c>
      <c r="D2237" s="227" t="s">
        <v>363</v>
      </c>
      <c r="E2237" s="228">
        <v>1490</v>
      </c>
      <c r="F2237" s="228">
        <v>1670</v>
      </c>
      <c r="G2237" s="228">
        <v>2080</v>
      </c>
      <c r="H2237" s="228">
        <v>2880</v>
      </c>
      <c r="I2237" s="228">
        <v>3280</v>
      </c>
    </row>
    <row r="2238" spans="2:9">
      <c r="B2238" s="227">
        <v>95621</v>
      </c>
      <c r="C2238" s="227" t="s">
        <v>368</v>
      </c>
      <c r="D2238" s="227" t="s">
        <v>369</v>
      </c>
      <c r="E2238" s="228">
        <v>1580</v>
      </c>
      <c r="F2238" s="228">
        <v>1680</v>
      </c>
      <c r="G2238" s="228">
        <v>2080</v>
      </c>
      <c r="H2238" s="228">
        <v>2820</v>
      </c>
      <c r="I2238" s="228">
        <v>3260</v>
      </c>
    </row>
    <row r="2239" spans="2:9">
      <c r="B2239" s="227">
        <v>95623</v>
      </c>
      <c r="C2239" s="227" t="s">
        <v>368</v>
      </c>
      <c r="D2239" s="227" t="s">
        <v>369</v>
      </c>
      <c r="E2239" s="228">
        <v>1790</v>
      </c>
      <c r="F2239" s="228">
        <v>1890</v>
      </c>
      <c r="G2239" s="228">
        <v>2350</v>
      </c>
      <c r="H2239" s="228">
        <v>3190</v>
      </c>
      <c r="I2239" s="228">
        <v>3680</v>
      </c>
    </row>
    <row r="2240" spans="2:9">
      <c r="B2240" s="227">
        <v>95624</v>
      </c>
      <c r="C2240" s="227" t="s">
        <v>368</v>
      </c>
      <c r="D2240" s="227" t="s">
        <v>369</v>
      </c>
      <c r="E2240" s="228">
        <v>1900</v>
      </c>
      <c r="F2240" s="228">
        <v>2010</v>
      </c>
      <c r="G2240" s="228">
        <v>2490</v>
      </c>
      <c r="H2240" s="228">
        <v>3380</v>
      </c>
      <c r="I2240" s="228">
        <v>3900</v>
      </c>
    </row>
    <row r="2241" spans="2:9">
      <c r="B2241" s="227">
        <v>95625</v>
      </c>
      <c r="C2241" s="227" t="s">
        <v>362</v>
      </c>
      <c r="D2241" s="227" t="s">
        <v>363</v>
      </c>
      <c r="E2241" s="228">
        <v>1550</v>
      </c>
      <c r="F2241" s="228">
        <v>1700</v>
      </c>
      <c r="G2241" s="228">
        <v>2170</v>
      </c>
      <c r="H2241" s="228">
        <v>2900</v>
      </c>
      <c r="I2241" s="228">
        <v>3290</v>
      </c>
    </row>
    <row r="2242" spans="2:9">
      <c r="B2242" s="227">
        <v>95626</v>
      </c>
      <c r="C2242" s="227" t="s">
        <v>368</v>
      </c>
      <c r="D2242" s="227" t="s">
        <v>369</v>
      </c>
      <c r="E2242" s="228">
        <v>1700</v>
      </c>
      <c r="F2242" s="228">
        <v>1790</v>
      </c>
      <c r="G2242" s="228">
        <v>2230</v>
      </c>
      <c r="H2242" s="228">
        <v>3020</v>
      </c>
      <c r="I2242" s="228">
        <v>3490</v>
      </c>
    </row>
    <row r="2243" spans="2:9">
      <c r="B2243" s="227">
        <v>95626</v>
      </c>
      <c r="C2243" s="227" t="s">
        <v>396</v>
      </c>
      <c r="D2243" s="227" t="s">
        <v>397</v>
      </c>
      <c r="E2243" s="228">
        <v>1700</v>
      </c>
      <c r="F2243" s="228">
        <v>1790</v>
      </c>
      <c r="G2243" s="228">
        <v>2230</v>
      </c>
      <c r="H2243" s="228">
        <v>3020</v>
      </c>
      <c r="I2243" s="228">
        <v>3490</v>
      </c>
    </row>
    <row r="2244" spans="2:9">
      <c r="B2244" s="227">
        <v>95627</v>
      </c>
      <c r="C2244" s="227" t="s">
        <v>394</v>
      </c>
      <c r="D2244" s="227" t="s">
        <v>395</v>
      </c>
      <c r="E2244" s="228">
        <v>1350</v>
      </c>
      <c r="F2244" s="228">
        <v>1360</v>
      </c>
      <c r="G2244" s="228">
        <v>1790</v>
      </c>
      <c r="H2244" s="228">
        <v>2450</v>
      </c>
      <c r="I2244" s="228">
        <v>2860</v>
      </c>
    </row>
    <row r="2245" spans="2:9">
      <c r="B2245" s="227">
        <v>95628</v>
      </c>
      <c r="C2245" s="227" t="s">
        <v>368</v>
      </c>
      <c r="D2245" s="227" t="s">
        <v>369</v>
      </c>
      <c r="E2245" s="228">
        <v>1750</v>
      </c>
      <c r="F2245" s="228">
        <v>1850</v>
      </c>
      <c r="G2245" s="228">
        <v>2300</v>
      </c>
      <c r="H2245" s="228">
        <v>3120</v>
      </c>
      <c r="I2245" s="228">
        <v>3600</v>
      </c>
    </row>
    <row r="2246" spans="2:9">
      <c r="B2246" s="227">
        <v>95629</v>
      </c>
      <c r="C2246" s="227" t="s">
        <v>368</v>
      </c>
      <c r="D2246" s="227" t="s">
        <v>369</v>
      </c>
      <c r="E2246" s="228">
        <v>1350</v>
      </c>
      <c r="F2246" s="228">
        <v>1460</v>
      </c>
      <c r="G2246" s="228">
        <v>1820</v>
      </c>
      <c r="H2246" s="228">
        <v>2530</v>
      </c>
      <c r="I2246" s="228">
        <v>2920</v>
      </c>
    </row>
    <row r="2247" spans="2:9">
      <c r="B2247" s="227">
        <v>95629</v>
      </c>
      <c r="C2247" s="227" t="s">
        <v>390</v>
      </c>
      <c r="D2247" s="227" t="s">
        <v>391</v>
      </c>
      <c r="E2247" s="228">
        <v>1350</v>
      </c>
      <c r="F2247" s="228">
        <v>1460</v>
      </c>
      <c r="G2247" s="228">
        <v>1820</v>
      </c>
      <c r="H2247" s="228">
        <v>2530</v>
      </c>
      <c r="I2247" s="228">
        <v>2920</v>
      </c>
    </row>
    <row r="2248" spans="2:9">
      <c r="B2248" s="227">
        <v>95630</v>
      </c>
      <c r="C2248" s="227" t="s">
        <v>368</v>
      </c>
      <c r="D2248" s="227" t="s">
        <v>369</v>
      </c>
      <c r="E2248" s="228">
        <v>2160</v>
      </c>
      <c r="F2248" s="228">
        <v>2290</v>
      </c>
      <c r="G2248" s="228">
        <v>2840</v>
      </c>
      <c r="H2248" s="228">
        <v>3850</v>
      </c>
      <c r="I2248" s="228">
        <v>4450</v>
      </c>
    </row>
    <row r="2249" spans="2:9">
      <c r="B2249" s="227">
        <v>95631</v>
      </c>
      <c r="C2249" s="227" t="s">
        <v>368</v>
      </c>
      <c r="D2249" s="227" t="s">
        <v>369</v>
      </c>
      <c r="E2249" s="228">
        <v>1590</v>
      </c>
      <c r="F2249" s="228">
        <v>1680</v>
      </c>
      <c r="G2249" s="228">
        <v>2090</v>
      </c>
      <c r="H2249" s="228">
        <v>2830</v>
      </c>
      <c r="I2249" s="228">
        <v>3260</v>
      </c>
    </row>
    <row r="2250" spans="2:9">
      <c r="B2250" s="227">
        <v>95632</v>
      </c>
      <c r="C2250" s="227" t="s">
        <v>368</v>
      </c>
      <c r="D2250" s="227" t="s">
        <v>369</v>
      </c>
      <c r="E2250" s="228">
        <v>1480</v>
      </c>
      <c r="F2250" s="228">
        <v>1570</v>
      </c>
      <c r="G2250" s="228">
        <v>1950</v>
      </c>
      <c r="H2250" s="228">
        <v>2650</v>
      </c>
      <c r="I2250" s="228">
        <v>3060</v>
      </c>
    </row>
    <row r="2251" spans="2:9">
      <c r="B2251" s="227">
        <v>95632</v>
      </c>
      <c r="C2251" s="227" t="s">
        <v>370</v>
      </c>
      <c r="D2251" s="227" t="s">
        <v>371</v>
      </c>
      <c r="E2251" s="228">
        <v>1480</v>
      </c>
      <c r="F2251" s="228">
        <v>1570</v>
      </c>
      <c r="G2251" s="228">
        <v>1950</v>
      </c>
      <c r="H2251" s="228">
        <v>2650</v>
      </c>
      <c r="I2251" s="228">
        <v>3060</v>
      </c>
    </row>
    <row r="2252" spans="2:9">
      <c r="B2252" s="227">
        <v>95633</v>
      </c>
      <c r="C2252" s="227" t="s">
        <v>368</v>
      </c>
      <c r="D2252" s="227" t="s">
        <v>369</v>
      </c>
      <c r="E2252" s="228">
        <v>2000</v>
      </c>
      <c r="F2252" s="228">
        <v>2120</v>
      </c>
      <c r="G2252" s="228">
        <v>2630</v>
      </c>
      <c r="H2252" s="228">
        <v>3570</v>
      </c>
      <c r="I2252" s="228">
        <v>4120</v>
      </c>
    </row>
    <row r="2253" spans="2:9">
      <c r="B2253" s="227">
        <v>95634</v>
      </c>
      <c r="C2253" s="227" t="s">
        <v>368</v>
      </c>
      <c r="D2253" s="227" t="s">
        <v>369</v>
      </c>
      <c r="E2253" s="228">
        <v>1860</v>
      </c>
      <c r="F2253" s="228">
        <v>1970</v>
      </c>
      <c r="G2253" s="228">
        <v>2440</v>
      </c>
      <c r="H2253" s="228">
        <v>3310</v>
      </c>
      <c r="I2253" s="228">
        <v>3820</v>
      </c>
    </row>
    <row r="2254" spans="2:9">
      <c r="B2254" s="227">
        <v>95635</v>
      </c>
      <c r="C2254" s="227" t="s">
        <v>368</v>
      </c>
      <c r="D2254" s="227" t="s">
        <v>369</v>
      </c>
      <c r="E2254" s="228">
        <v>2000</v>
      </c>
      <c r="F2254" s="228">
        <v>2120</v>
      </c>
      <c r="G2254" s="228">
        <v>2620</v>
      </c>
      <c r="H2254" s="228">
        <v>3560</v>
      </c>
      <c r="I2254" s="228">
        <v>4110</v>
      </c>
    </row>
    <row r="2255" spans="2:9">
      <c r="B2255" s="227">
        <v>95636</v>
      </c>
      <c r="C2255" s="227" t="s">
        <v>368</v>
      </c>
      <c r="D2255" s="227" t="s">
        <v>369</v>
      </c>
      <c r="E2255" s="228">
        <v>1500</v>
      </c>
      <c r="F2255" s="228">
        <v>1590</v>
      </c>
      <c r="G2255" s="228">
        <v>1970</v>
      </c>
      <c r="H2255" s="228">
        <v>2670</v>
      </c>
      <c r="I2255" s="228">
        <v>3080</v>
      </c>
    </row>
    <row r="2256" spans="2:9">
      <c r="B2256" s="227">
        <v>95637</v>
      </c>
      <c r="C2256" s="227" t="s">
        <v>394</v>
      </c>
      <c r="D2256" s="227" t="s">
        <v>395</v>
      </c>
      <c r="E2256" s="228">
        <v>1610</v>
      </c>
      <c r="F2256" s="228">
        <v>1620</v>
      </c>
      <c r="G2256" s="228">
        <v>2120</v>
      </c>
      <c r="H2256" s="228">
        <v>2950</v>
      </c>
      <c r="I2256" s="228">
        <v>3300</v>
      </c>
    </row>
    <row r="2257" spans="2:9">
      <c r="B2257" s="227">
        <v>95638</v>
      </c>
      <c r="C2257" s="227" t="s">
        <v>368</v>
      </c>
      <c r="D2257" s="227" t="s">
        <v>369</v>
      </c>
      <c r="E2257" s="228">
        <v>1660</v>
      </c>
      <c r="F2257" s="228">
        <v>1750</v>
      </c>
      <c r="G2257" s="228">
        <v>2160</v>
      </c>
      <c r="H2257" s="228">
        <v>2940</v>
      </c>
      <c r="I2257" s="228">
        <v>3420</v>
      </c>
    </row>
    <row r="2258" spans="2:9">
      <c r="B2258" s="227">
        <v>95639</v>
      </c>
      <c r="C2258" s="227" t="s">
        <v>368</v>
      </c>
      <c r="D2258" s="227" t="s">
        <v>369</v>
      </c>
      <c r="E2258" s="228">
        <v>2080</v>
      </c>
      <c r="F2258" s="228">
        <v>2200</v>
      </c>
      <c r="G2258" s="228">
        <v>2730</v>
      </c>
      <c r="H2258" s="228">
        <v>3700</v>
      </c>
      <c r="I2258" s="228">
        <v>4280</v>
      </c>
    </row>
    <row r="2259" spans="2:9">
      <c r="B2259" s="227">
        <v>95640</v>
      </c>
      <c r="C2259" s="227" t="s">
        <v>390</v>
      </c>
      <c r="D2259" s="227" t="s">
        <v>391</v>
      </c>
      <c r="E2259" s="228">
        <v>1260</v>
      </c>
      <c r="F2259" s="228">
        <v>1270</v>
      </c>
      <c r="G2259" s="228">
        <v>1500</v>
      </c>
      <c r="H2259" s="228">
        <v>2090</v>
      </c>
      <c r="I2259" s="228">
        <v>2520</v>
      </c>
    </row>
    <row r="2260" spans="2:9">
      <c r="B2260" s="227">
        <v>95641</v>
      </c>
      <c r="C2260" s="227" t="s">
        <v>368</v>
      </c>
      <c r="D2260" s="227" t="s">
        <v>369</v>
      </c>
      <c r="E2260" s="228">
        <v>1060</v>
      </c>
      <c r="F2260" s="228">
        <v>1120</v>
      </c>
      <c r="G2260" s="228">
        <v>1390</v>
      </c>
      <c r="H2260" s="228">
        <v>1890</v>
      </c>
      <c r="I2260" s="228">
        <v>2180</v>
      </c>
    </row>
    <row r="2261" spans="2:9">
      <c r="B2261" s="227">
        <v>95641</v>
      </c>
      <c r="C2261" s="227" t="s">
        <v>370</v>
      </c>
      <c r="D2261" s="227" t="s">
        <v>371</v>
      </c>
      <c r="E2261" s="228">
        <v>1060</v>
      </c>
      <c r="F2261" s="228">
        <v>1120</v>
      </c>
      <c r="G2261" s="228">
        <v>1390</v>
      </c>
      <c r="H2261" s="228">
        <v>1890</v>
      </c>
      <c r="I2261" s="228">
        <v>2180</v>
      </c>
    </row>
    <row r="2262" spans="2:9">
      <c r="B2262" s="227">
        <v>95642</v>
      </c>
      <c r="C2262" s="227" t="s">
        <v>390</v>
      </c>
      <c r="D2262" s="227" t="s">
        <v>391</v>
      </c>
      <c r="E2262" s="228">
        <v>1400</v>
      </c>
      <c r="F2262" s="228">
        <v>1410</v>
      </c>
      <c r="G2262" s="228">
        <v>1670</v>
      </c>
      <c r="H2262" s="228">
        <v>2330</v>
      </c>
      <c r="I2262" s="228">
        <v>2800</v>
      </c>
    </row>
    <row r="2263" spans="2:9">
      <c r="B2263" s="227">
        <v>95645</v>
      </c>
      <c r="C2263" s="227" t="s">
        <v>394</v>
      </c>
      <c r="D2263" s="227" t="s">
        <v>395</v>
      </c>
      <c r="E2263" s="228">
        <v>1350</v>
      </c>
      <c r="F2263" s="228">
        <v>1360</v>
      </c>
      <c r="G2263" s="228">
        <v>1790</v>
      </c>
      <c r="H2263" s="228">
        <v>2450</v>
      </c>
      <c r="I2263" s="228">
        <v>2860</v>
      </c>
    </row>
    <row r="2264" spans="2:9">
      <c r="B2264" s="227">
        <v>95645</v>
      </c>
      <c r="C2264" s="227" t="s">
        <v>396</v>
      </c>
      <c r="D2264" s="227" t="s">
        <v>397</v>
      </c>
      <c r="E2264" s="228">
        <v>1350</v>
      </c>
      <c r="F2264" s="228">
        <v>1360</v>
      </c>
      <c r="G2264" s="228">
        <v>1790</v>
      </c>
      <c r="H2264" s="228">
        <v>2450</v>
      </c>
      <c r="I2264" s="228">
        <v>2860</v>
      </c>
    </row>
    <row r="2265" spans="2:9">
      <c r="B2265" s="227">
        <v>95645</v>
      </c>
      <c r="C2265" s="227" t="s">
        <v>398</v>
      </c>
      <c r="D2265" s="227" t="s">
        <v>399</v>
      </c>
      <c r="E2265" s="228">
        <v>1350</v>
      </c>
      <c r="F2265" s="228">
        <v>1360</v>
      </c>
      <c r="G2265" s="228">
        <v>1790</v>
      </c>
      <c r="H2265" s="228">
        <v>2450</v>
      </c>
      <c r="I2265" s="228">
        <v>2860</v>
      </c>
    </row>
    <row r="2266" spans="2:9">
      <c r="B2266" s="227">
        <v>95646</v>
      </c>
      <c r="C2266" s="227" t="s">
        <v>374</v>
      </c>
      <c r="D2266" s="227" t="s">
        <v>375</v>
      </c>
      <c r="E2266" s="228">
        <v>1140</v>
      </c>
      <c r="F2266" s="228">
        <v>1210</v>
      </c>
      <c r="G2266" s="228">
        <v>1540</v>
      </c>
      <c r="H2266" s="228">
        <v>2160</v>
      </c>
      <c r="I2266" s="228">
        <v>2540</v>
      </c>
    </row>
    <row r="2267" spans="2:9">
      <c r="B2267" s="227">
        <v>95646</v>
      </c>
      <c r="C2267" s="227" t="s">
        <v>390</v>
      </c>
      <c r="D2267" s="227" t="s">
        <v>391</v>
      </c>
      <c r="E2267" s="228">
        <v>1140</v>
      </c>
      <c r="F2267" s="228">
        <v>1210</v>
      </c>
      <c r="G2267" s="228">
        <v>1540</v>
      </c>
      <c r="H2267" s="228">
        <v>2160</v>
      </c>
      <c r="I2267" s="228">
        <v>2540</v>
      </c>
    </row>
    <row r="2268" spans="2:9">
      <c r="B2268" s="227">
        <v>95648</v>
      </c>
      <c r="C2268" s="227" t="s">
        <v>368</v>
      </c>
      <c r="D2268" s="227" t="s">
        <v>369</v>
      </c>
      <c r="E2268" s="228">
        <v>2130</v>
      </c>
      <c r="F2268" s="228">
        <v>2260</v>
      </c>
      <c r="G2268" s="228">
        <v>2800</v>
      </c>
      <c r="H2268" s="228">
        <v>3800</v>
      </c>
      <c r="I2268" s="228">
        <v>4380</v>
      </c>
    </row>
    <row r="2269" spans="2:9">
      <c r="B2269" s="227">
        <v>95650</v>
      </c>
      <c r="C2269" s="227" t="s">
        <v>368</v>
      </c>
      <c r="D2269" s="227" t="s">
        <v>369</v>
      </c>
      <c r="E2269" s="228">
        <v>1770</v>
      </c>
      <c r="F2269" s="228">
        <v>1870</v>
      </c>
      <c r="G2269" s="228">
        <v>2320</v>
      </c>
      <c r="H2269" s="228">
        <v>3150</v>
      </c>
      <c r="I2269" s="228">
        <v>3630</v>
      </c>
    </row>
    <row r="2270" spans="2:9">
      <c r="B2270" s="227">
        <v>95651</v>
      </c>
      <c r="C2270" s="227" t="s">
        <v>368</v>
      </c>
      <c r="D2270" s="227" t="s">
        <v>369</v>
      </c>
      <c r="E2270" s="228">
        <v>1540</v>
      </c>
      <c r="F2270" s="228">
        <v>1670</v>
      </c>
      <c r="G2270" s="228">
        <v>2070</v>
      </c>
      <c r="H2270" s="228">
        <v>2880</v>
      </c>
      <c r="I2270" s="228">
        <v>3320</v>
      </c>
    </row>
    <row r="2271" spans="2:9">
      <c r="B2271" s="227">
        <v>95652</v>
      </c>
      <c r="C2271" s="227" t="s">
        <v>368</v>
      </c>
      <c r="D2271" s="227" t="s">
        <v>369</v>
      </c>
      <c r="E2271" s="228">
        <v>1770</v>
      </c>
      <c r="F2271" s="228">
        <v>1880</v>
      </c>
      <c r="G2271" s="228">
        <v>2330</v>
      </c>
      <c r="H2271" s="228">
        <v>3160</v>
      </c>
      <c r="I2271" s="228">
        <v>3650</v>
      </c>
    </row>
    <row r="2272" spans="2:9">
      <c r="B2272" s="227">
        <v>95653</v>
      </c>
      <c r="C2272" s="227" t="s">
        <v>394</v>
      </c>
      <c r="D2272" s="227" t="s">
        <v>395</v>
      </c>
      <c r="E2272" s="228">
        <v>1350</v>
      </c>
      <c r="F2272" s="228">
        <v>1360</v>
      </c>
      <c r="G2272" s="228">
        <v>1790</v>
      </c>
      <c r="H2272" s="228">
        <v>2450</v>
      </c>
      <c r="I2272" s="228">
        <v>2860</v>
      </c>
    </row>
    <row r="2273" spans="2:9">
      <c r="B2273" s="227">
        <v>95654</v>
      </c>
      <c r="C2273" s="227" t="s">
        <v>390</v>
      </c>
      <c r="D2273" s="227" t="s">
        <v>391</v>
      </c>
      <c r="E2273" s="228">
        <v>1250</v>
      </c>
      <c r="F2273" s="228">
        <v>1260</v>
      </c>
      <c r="G2273" s="228">
        <v>1490</v>
      </c>
      <c r="H2273" s="228">
        <v>2080</v>
      </c>
      <c r="I2273" s="228">
        <v>2500</v>
      </c>
    </row>
    <row r="2274" spans="2:9">
      <c r="B2274" s="227">
        <v>95655</v>
      </c>
      <c r="C2274" s="227" t="s">
        <v>368</v>
      </c>
      <c r="D2274" s="227" t="s">
        <v>369</v>
      </c>
      <c r="E2274" s="228">
        <v>2270</v>
      </c>
      <c r="F2274" s="228">
        <v>2400</v>
      </c>
      <c r="G2274" s="228">
        <v>2980</v>
      </c>
      <c r="H2274" s="228">
        <v>4040</v>
      </c>
      <c r="I2274" s="228">
        <v>4670</v>
      </c>
    </row>
    <row r="2275" spans="2:9">
      <c r="B2275" s="227">
        <v>95656</v>
      </c>
      <c r="C2275" s="227" t="s">
        <v>368</v>
      </c>
      <c r="D2275" s="227" t="s">
        <v>369</v>
      </c>
      <c r="E2275" s="228">
        <v>1630</v>
      </c>
      <c r="F2275" s="228">
        <v>1720</v>
      </c>
      <c r="G2275" s="228">
        <v>2140</v>
      </c>
      <c r="H2275" s="228">
        <v>2900</v>
      </c>
      <c r="I2275" s="228">
        <v>3350</v>
      </c>
    </row>
    <row r="2276" spans="2:9">
      <c r="B2276" s="227">
        <v>95658</v>
      </c>
      <c r="C2276" s="227" t="s">
        <v>368</v>
      </c>
      <c r="D2276" s="227" t="s">
        <v>369</v>
      </c>
      <c r="E2276" s="228">
        <v>1670</v>
      </c>
      <c r="F2276" s="228">
        <v>1760</v>
      </c>
      <c r="G2276" s="228">
        <v>2190</v>
      </c>
      <c r="H2276" s="228">
        <v>2970</v>
      </c>
      <c r="I2276" s="228">
        <v>3430</v>
      </c>
    </row>
    <row r="2277" spans="2:9">
      <c r="B2277" s="227">
        <v>95659</v>
      </c>
      <c r="C2277" s="227" t="s">
        <v>396</v>
      </c>
      <c r="D2277" s="227" t="s">
        <v>397</v>
      </c>
      <c r="E2277" s="228">
        <v>1170</v>
      </c>
      <c r="F2277" s="228">
        <v>1170</v>
      </c>
      <c r="G2277" s="228">
        <v>1490</v>
      </c>
      <c r="H2277" s="228">
        <v>2090</v>
      </c>
      <c r="I2277" s="228">
        <v>2500</v>
      </c>
    </row>
    <row r="2278" spans="2:9">
      <c r="B2278" s="227">
        <v>95660</v>
      </c>
      <c r="C2278" s="227" t="s">
        <v>368</v>
      </c>
      <c r="D2278" s="227" t="s">
        <v>369</v>
      </c>
      <c r="E2278" s="228">
        <v>1520</v>
      </c>
      <c r="F2278" s="228">
        <v>1610</v>
      </c>
      <c r="G2278" s="228">
        <v>2000</v>
      </c>
      <c r="H2278" s="228">
        <v>2710</v>
      </c>
      <c r="I2278" s="228">
        <v>3130</v>
      </c>
    </row>
    <row r="2279" spans="2:9">
      <c r="B2279" s="227">
        <v>95661</v>
      </c>
      <c r="C2279" s="227" t="s">
        <v>368</v>
      </c>
      <c r="D2279" s="227" t="s">
        <v>369</v>
      </c>
      <c r="E2279" s="228">
        <v>1940</v>
      </c>
      <c r="F2279" s="228">
        <v>2050</v>
      </c>
      <c r="G2279" s="228">
        <v>2550</v>
      </c>
      <c r="H2279" s="228">
        <v>3460</v>
      </c>
      <c r="I2279" s="228">
        <v>3990</v>
      </c>
    </row>
    <row r="2280" spans="2:9">
      <c r="B2280" s="227">
        <v>95662</v>
      </c>
      <c r="C2280" s="227" t="s">
        <v>368</v>
      </c>
      <c r="D2280" s="227" t="s">
        <v>369</v>
      </c>
      <c r="E2280" s="228">
        <v>1830</v>
      </c>
      <c r="F2280" s="228">
        <v>1940</v>
      </c>
      <c r="G2280" s="228">
        <v>2410</v>
      </c>
      <c r="H2280" s="228">
        <v>3270</v>
      </c>
      <c r="I2280" s="228">
        <v>3770</v>
      </c>
    </row>
    <row r="2281" spans="2:9">
      <c r="B2281" s="227">
        <v>95663</v>
      </c>
      <c r="C2281" s="227" t="s">
        <v>368</v>
      </c>
      <c r="D2281" s="227" t="s">
        <v>369</v>
      </c>
      <c r="E2281" s="228">
        <v>1730</v>
      </c>
      <c r="F2281" s="228">
        <v>1830</v>
      </c>
      <c r="G2281" s="228">
        <v>2270</v>
      </c>
      <c r="H2281" s="228">
        <v>3080</v>
      </c>
      <c r="I2281" s="228">
        <v>3550</v>
      </c>
    </row>
    <row r="2282" spans="2:9">
      <c r="B2282" s="227">
        <v>95664</v>
      </c>
      <c r="C2282" s="227" t="s">
        <v>368</v>
      </c>
      <c r="D2282" s="227" t="s">
        <v>369</v>
      </c>
      <c r="E2282" s="228">
        <v>1460</v>
      </c>
      <c r="F2282" s="228">
        <v>1550</v>
      </c>
      <c r="G2282" s="228">
        <v>1930</v>
      </c>
      <c r="H2282" s="228">
        <v>2690</v>
      </c>
      <c r="I2282" s="228">
        <v>3090</v>
      </c>
    </row>
    <row r="2283" spans="2:9">
      <c r="B2283" s="227">
        <v>95665</v>
      </c>
      <c r="C2283" s="227" t="s">
        <v>390</v>
      </c>
      <c r="D2283" s="227" t="s">
        <v>391</v>
      </c>
      <c r="E2283" s="228">
        <v>1340</v>
      </c>
      <c r="F2283" s="228">
        <v>1350</v>
      </c>
      <c r="G2283" s="228">
        <v>1600</v>
      </c>
      <c r="H2283" s="228">
        <v>2230</v>
      </c>
      <c r="I2283" s="228">
        <v>2690</v>
      </c>
    </row>
    <row r="2284" spans="2:9">
      <c r="B2284" s="227">
        <v>95666</v>
      </c>
      <c r="C2284" s="227" t="s">
        <v>368</v>
      </c>
      <c r="D2284" s="227" t="s">
        <v>369</v>
      </c>
      <c r="E2284" s="228">
        <v>1350</v>
      </c>
      <c r="F2284" s="228">
        <v>1460</v>
      </c>
      <c r="G2284" s="228">
        <v>1820</v>
      </c>
      <c r="H2284" s="228">
        <v>2530</v>
      </c>
      <c r="I2284" s="228">
        <v>2920</v>
      </c>
    </row>
    <row r="2285" spans="2:9">
      <c r="B2285" s="227">
        <v>95666</v>
      </c>
      <c r="C2285" s="227" t="s">
        <v>390</v>
      </c>
      <c r="D2285" s="227" t="s">
        <v>391</v>
      </c>
      <c r="E2285" s="228">
        <v>1350</v>
      </c>
      <c r="F2285" s="228">
        <v>1460</v>
      </c>
      <c r="G2285" s="228">
        <v>1820</v>
      </c>
      <c r="H2285" s="228">
        <v>2530</v>
      </c>
      <c r="I2285" s="228">
        <v>2920</v>
      </c>
    </row>
    <row r="2286" spans="2:9">
      <c r="B2286" s="227">
        <v>95667</v>
      </c>
      <c r="C2286" s="227" t="s">
        <v>368</v>
      </c>
      <c r="D2286" s="227" t="s">
        <v>369</v>
      </c>
      <c r="E2286" s="228">
        <v>1520</v>
      </c>
      <c r="F2286" s="228">
        <v>1610</v>
      </c>
      <c r="G2286" s="228">
        <v>2000</v>
      </c>
      <c r="H2286" s="228">
        <v>2710</v>
      </c>
      <c r="I2286" s="228">
        <v>3130</v>
      </c>
    </row>
    <row r="2287" spans="2:9">
      <c r="B2287" s="227">
        <v>95668</v>
      </c>
      <c r="C2287" s="227" t="s">
        <v>368</v>
      </c>
      <c r="D2287" s="227" t="s">
        <v>369</v>
      </c>
      <c r="E2287" s="228">
        <v>1830</v>
      </c>
      <c r="F2287" s="228">
        <v>1850</v>
      </c>
      <c r="G2287" s="228">
        <v>2350</v>
      </c>
      <c r="H2287" s="228">
        <v>3270</v>
      </c>
      <c r="I2287" s="228">
        <v>3900</v>
      </c>
    </row>
    <row r="2288" spans="2:9">
      <c r="B2288" s="227">
        <v>95668</v>
      </c>
      <c r="C2288" s="227" t="s">
        <v>396</v>
      </c>
      <c r="D2288" s="227" t="s">
        <v>397</v>
      </c>
      <c r="E2288" s="228">
        <v>1830</v>
      </c>
      <c r="F2288" s="228">
        <v>1850</v>
      </c>
      <c r="G2288" s="228">
        <v>2350</v>
      </c>
      <c r="H2288" s="228">
        <v>3270</v>
      </c>
      <c r="I2288" s="228">
        <v>3900</v>
      </c>
    </row>
    <row r="2289" spans="2:9">
      <c r="B2289" s="227">
        <v>95669</v>
      </c>
      <c r="C2289" s="227" t="s">
        <v>390</v>
      </c>
      <c r="D2289" s="227" t="s">
        <v>391</v>
      </c>
      <c r="E2289" s="228">
        <v>1220</v>
      </c>
      <c r="F2289" s="228">
        <v>1220</v>
      </c>
      <c r="G2289" s="228">
        <v>1450</v>
      </c>
      <c r="H2289" s="228">
        <v>2020</v>
      </c>
      <c r="I2289" s="228">
        <v>2430</v>
      </c>
    </row>
    <row r="2290" spans="2:9">
      <c r="B2290" s="227">
        <v>95670</v>
      </c>
      <c r="C2290" s="227" t="s">
        <v>368</v>
      </c>
      <c r="D2290" s="227" t="s">
        <v>369</v>
      </c>
      <c r="E2290" s="228">
        <v>1510</v>
      </c>
      <c r="F2290" s="228">
        <v>1600</v>
      </c>
      <c r="G2290" s="228">
        <v>1990</v>
      </c>
      <c r="H2290" s="228">
        <v>2700</v>
      </c>
      <c r="I2290" s="228">
        <v>3120</v>
      </c>
    </row>
    <row r="2291" spans="2:9">
      <c r="B2291" s="227">
        <v>95671</v>
      </c>
      <c r="C2291" s="227" t="s">
        <v>368</v>
      </c>
      <c r="D2291" s="227" t="s">
        <v>369</v>
      </c>
      <c r="E2291" s="228">
        <v>2160</v>
      </c>
      <c r="F2291" s="228">
        <v>2290</v>
      </c>
      <c r="G2291" s="228">
        <v>2840</v>
      </c>
      <c r="H2291" s="228">
        <v>3850</v>
      </c>
      <c r="I2291" s="228">
        <v>4450</v>
      </c>
    </row>
    <row r="2292" spans="2:9">
      <c r="B2292" s="227">
        <v>95672</v>
      </c>
      <c r="C2292" s="227" t="s">
        <v>368</v>
      </c>
      <c r="D2292" s="227" t="s">
        <v>369</v>
      </c>
      <c r="E2292" s="228">
        <v>1930</v>
      </c>
      <c r="F2292" s="228">
        <v>2040</v>
      </c>
      <c r="G2292" s="228">
        <v>2530</v>
      </c>
      <c r="H2292" s="228">
        <v>3430</v>
      </c>
      <c r="I2292" s="228">
        <v>3960</v>
      </c>
    </row>
    <row r="2293" spans="2:9">
      <c r="B2293" s="227">
        <v>95673</v>
      </c>
      <c r="C2293" s="227" t="s">
        <v>368</v>
      </c>
      <c r="D2293" s="227" t="s">
        <v>369</v>
      </c>
      <c r="E2293" s="228">
        <v>1650</v>
      </c>
      <c r="F2293" s="228">
        <v>1750</v>
      </c>
      <c r="G2293" s="228">
        <v>2170</v>
      </c>
      <c r="H2293" s="228">
        <v>2940</v>
      </c>
      <c r="I2293" s="228">
        <v>3400</v>
      </c>
    </row>
    <row r="2294" spans="2:9">
      <c r="B2294" s="227">
        <v>95674</v>
      </c>
      <c r="C2294" s="227" t="s">
        <v>396</v>
      </c>
      <c r="D2294" s="227" t="s">
        <v>397</v>
      </c>
      <c r="E2294" s="228">
        <v>1060</v>
      </c>
      <c r="F2294" s="228">
        <v>1060</v>
      </c>
      <c r="G2294" s="228">
        <v>1350</v>
      </c>
      <c r="H2294" s="228">
        <v>1890</v>
      </c>
      <c r="I2294" s="228">
        <v>2270</v>
      </c>
    </row>
    <row r="2295" spans="2:9">
      <c r="B2295" s="227">
        <v>95675</v>
      </c>
      <c r="C2295" s="227" t="s">
        <v>390</v>
      </c>
      <c r="D2295" s="227" t="s">
        <v>391</v>
      </c>
      <c r="E2295" s="228">
        <v>1380</v>
      </c>
      <c r="F2295" s="228">
        <v>1440</v>
      </c>
      <c r="G2295" s="228">
        <v>1750</v>
      </c>
      <c r="H2295" s="228">
        <v>2400</v>
      </c>
      <c r="I2295" s="228">
        <v>2810</v>
      </c>
    </row>
    <row r="2296" spans="2:9">
      <c r="B2296" s="227">
        <v>95676</v>
      </c>
      <c r="C2296" s="227" t="s">
        <v>396</v>
      </c>
      <c r="D2296" s="227" t="s">
        <v>397</v>
      </c>
      <c r="E2296" s="228">
        <v>1040</v>
      </c>
      <c r="F2296" s="228">
        <v>1040</v>
      </c>
      <c r="G2296" s="228">
        <v>1350</v>
      </c>
      <c r="H2296" s="228">
        <v>1890</v>
      </c>
      <c r="I2296" s="228">
        <v>2280</v>
      </c>
    </row>
    <row r="2297" spans="2:9">
      <c r="B2297" s="227">
        <v>95677</v>
      </c>
      <c r="C2297" s="227" t="s">
        <v>368</v>
      </c>
      <c r="D2297" s="227" t="s">
        <v>369</v>
      </c>
      <c r="E2297" s="228">
        <v>2080</v>
      </c>
      <c r="F2297" s="228">
        <v>2200</v>
      </c>
      <c r="G2297" s="228">
        <v>2730</v>
      </c>
      <c r="H2297" s="228">
        <v>3700</v>
      </c>
      <c r="I2297" s="228">
        <v>4280</v>
      </c>
    </row>
    <row r="2298" spans="2:9">
      <c r="B2298" s="227">
        <v>95678</v>
      </c>
      <c r="C2298" s="227" t="s">
        <v>368</v>
      </c>
      <c r="D2298" s="227" t="s">
        <v>369</v>
      </c>
      <c r="E2298" s="228">
        <v>1990</v>
      </c>
      <c r="F2298" s="228">
        <v>2110</v>
      </c>
      <c r="G2298" s="228">
        <v>2620</v>
      </c>
      <c r="H2298" s="228">
        <v>3550</v>
      </c>
      <c r="I2298" s="228">
        <v>4100</v>
      </c>
    </row>
    <row r="2299" spans="2:9">
      <c r="B2299" s="227">
        <v>95679</v>
      </c>
      <c r="C2299" s="227" t="s">
        <v>394</v>
      </c>
      <c r="D2299" s="227" t="s">
        <v>395</v>
      </c>
      <c r="E2299" s="228">
        <v>1350</v>
      </c>
      <c r="F2299" s="228">
        <v>1360</v>
      </c>
      <c r="G2299" s="228">
        <v>1790</v>
      </c>
      <c r="H2299" s="228">
        <v>2450</v>
      </c>
      <c r="I2299" s="228">
        <v>2860</v>
      </c>
    </row>
    <row r="2300" spans="2:9">
      <c r="B2300" s="227">
        <v>95680</v>
      </c>
      <c r="C2300" s="227" t="s">
        <v>368</v>
      </c>
      <c r="D2300" s="227" t="s">
        <v>369</v>
      </c>
      <c r="E2300" s="228">
        <v>1640</v>
      </c>
      <c r="F2300" s="228">
        <v>1740</v>
      </c>
      <c r="G2300" s="228">
        <v>2160</v>
      </c>
      <c r="H2300" s="228">
        <v>2930</v>
      </c>
      <c r="I2300" s="228">
        <v>3380</v>
      </c>
    </row>
    <row r="2301" spans="2:9">
      <c r="B2301" s="227">
        <v>95681</v>
      </c>
      <c r="C2301" s="227" t="s">
        <v>368</v>
      </c>
      <c r="D2301" s="227" t="s">
        <v>369</v>
      </c>
      <c r="E2301" s="228">
        <v>1640</v>
      </c>
      <c r="F2301" s="228">
        <v>1740</v>
      </c>
      <c r="G2301" s="228">
        <v>2180</v>
      </c>
      <c r="H2301" s="228">
        <v>3050</v>
      </c>
      <c r="I2301" s="228">
        <v>3550</v>
      </c>
    </row>
    <row r="2302" spans="2:9">
      <c r="B2302" s="227">
        <v>95682</v>
      </c>
      <c r="C2302" s="227" t="s">
        <v>368</v>
      </c>
      <c r="D2302" s="227" t="s">
        <v>369</v>
      </c>
      <c r="E2302" s="228">
        <v>1740</v>
      </c>
      <c r="F2302" s="228">
        <v>1840</v>
      </c>
      <c r="G2302" s="228">
        <v>2290</v>
      </c>
      <c r="H2302" s="228">
        <v>3110</v>
      </c>
      <c r="I2302" s="228">
        <v>3590</v>
      </c>
    </row>
    <row r="2303" spans="2:9">
      <c r="B2303" s="227">
        <v>95683</v>
      </c>
      <c r="C2303" s="227" t="s">
        <v>368</v>
      </c>
      <c r="D2303" s="227" t="s">
        <v>369</v>
      </c>
      <c r="E2303" s="228">
        <v>2500</v>
      </c>
      <c r="F2303" s="228">
        <v>2640</v>
      </c>
      <c r="G2303" s="228">
        <v>3280</v>
      </c>
      <c r="H2303" s="228">
        <v>4450</v>
      </c>
      <c r="I2303" s="228">
        <v>5140</v>
      </c>
    </row>
    <row r="2304" spans="2:9">
      <c r="B2304" s="227">
        <v>95684</v>
      </c>
      <c r="C2304" s="227" t="s">
        <v>368</v>
      </c>
      <c r="D2304" s="227" t="s">
        <v>369</v>
      </c>
      <c r="E2304" s="228">
        <v>1500</v>
      </c>
      <c r="F2304" s="228">
        <v>1590</v>
      </c>
      <c r="G2304" s="228">
        <v>1970</v>
      </c>
      <c r="H2304" s="228">
        <v>2670</v>
      </c>
      <c r="I2304" s="228">
        <v>3080</v>
      </c>
    </row>
    <row r="2305" spans="2:9">
      <c r="B2305" s="227">
        <v>95685</v>
      </c>
      <c r="C2305" s="227" t="s">
        <v>390</v>
      </c>
      <c r="D2305" s="227" t="s">
        <v>391</v>
      </c>
      <c r="E2305" s="228">
        <v>1190</v>
      </c>
      <c r="F2305" s="228">
        <v>1200</v>
      </c>
      <c r="G2305" s="228">
        <v>1420</v>
      </c>
      <c r="H2305" s="228">
        <v>1980</v>
      </c>
      <c r="I2305" s="228">
        <v>2380</v>
      </c>
    </row>
    <row r="2306" spans="2:9">
      <c r="B2306" s="227">
        <v>95686</v>
      </c>
      <c r="C2306" s="227" t="s">
        <v>370</v>
      </c>
      <c r="D2306" s="227" t="s">
        <v>371</v>
      </c>
      <c r="E2306" s="228">
        <v>1010</v>
      </c>
      <c r="F2306" s="228">
        <v>1130</v>
      </c>
      <c r="G2306" s="228">
        <v>1450</v>
      </c>
      <c r="H2306" s="228">
        <v>2040</v>
      </c>
      <c r="I2306" s="228">
        <v>2460</v>
      </c>
    </row>
    <row r="2307" spans="2:9">
      <c r="B2307" s="227">
        <v>95687</v>
      </c>
      <c r="C2307" s="227" t="s">
        <v>362</v>
      </c>
      <c r="D2307" s="227" t="s">
        <v>363</v>
      </c>
      <c r="E2307" s="228">
        <v>1840</v>
      </c>
      <c r="F2307" s="228">
        <v>2020</v>
      </c>
      <c r="G2307" s="228">
        <v>2580</v>
      </c>
      <c r="H2307" s="228">
        <v>3450</v>
      </c>
      <c r="I2307" s="228">
        <v>3910</v>
      </c>
    </row>
    <row r="2308" spans="2:9">
      <c r="B2308" s="227">
        <v>95688</v>
      </c>
      <c r="C2308" s="227" t="s">
        <v>362</v>
      </c>
      <c r="D2308" s="227" t="s">
        <v>363</v>
      </c>
      <c r="E2308" s="228">
        <v>1730</v>
      </c>
      <c r="F2308" s="228">
        <v>1900</v>
      </c>
      <c r="G2308" s="228">
        <v>2430</v>
      </c>
      <c r="H2308" s="228">
        <v>3250</v>
      </c>
      <c r="I2308" s="228">
        <v>3680</v>
      </c>
    </row>
    <row r="2309" spans="2:9">
      <c r="B2309" s="227">
        <v>95689</v>
      </c>
      <c r="C2309" s="227" t="s">
        <v>390</v>
      </c>
      <c r="D2309" s="227" t="s">
        <v>391</v>
      </c>
      <c r="E2309" s="228">
        <v>1220</v>
      </c>
      <c r="F2309" s="228">
        <v>1240</v>
      </c>
      <c r="G2309" s="228">
        <v>1480</v>
      </c>
      <c r="H2309" s="228">
        <v>2060</v>
      </c>
      <c r="I2309" s="228">
        <v>2460</v>
      </c>
    </row>
    <row r="2310" spans="2:9">
      <c r="B2310" s="227">
        <v>95690</v>
      </c>
      <c r="C2310" s="227" t="s">
        <v>368</v>
      </c>
      <c r="D2310" s="227" t="s">
        <v>369</v>
      </c>
      <c r="E2310" s="228">
        <v>1240</v>
      </c>
      <c r="F2310" s="228">
        <v>1310</v>
      </c>
      <c r="G2310" s="228">
        <v>1630</v>
      </c>
      <c r="H2310" s="228">
        <v>2210</v>
      </c>
      <c r="I2310" s="228">
        <v>2550</v>
      </c>
    </row>
    <row r="2311" spans="2:9">
      <c r="B2311" s="227">
        <v>95690</v>
      </c>
      <c r="C2311" s="227" t="s">
        <v>370</v>
      </c>
      <c r="D2311" s="227" t="s">
        <v>371</v>
      </c>
      <c r="E2311" s="228">
        <v>1240</v>
      </c>
      <c r="F2311" s="228">
        <v>1310</v>
      </c>
      <c r="G2311" s="228">
        <v>1630</v>
      </c>
      <c r="H2311" s="228">
        <v>2210</v>
      </c>
      <c r="I2311" s="228">
        <v>2550</v>
      </c>
    </row>
    <row r="2312" spans="2:9">
      <c r="B2312" s="227">
        <v>95690</v>
      </c>
      <c r="C2312" s="227" t="s">
        <v>362</v>
      </c>
      <c r="D2312" s="227" t="s">
        <v>363</v>
      </c>
      <c r="E2312" s="228">
        <v>1240</v>
      </c>
      <c r="F2312" s="228">
        <v>1310</v>
      </c>
      <c r="G2312" s="228">
        <v>1630</v>
      </c>
      <c r="H2312" s="228">
        <v>2210</v>
      </c>
      <c r="I2312" s="228">
        <v>2550</v>
      </c>
    </row>
    <row r="2313" spans="2:9">
      <c r="B2313" s="227">
        <v>95691</v>
      </c>
      <c r="C2313" s="227" t="s">
        <v>394</v>
      </c>
      <c r="D2313" s="227" t="s">
        <v>395</v>
      </c>
      <c r="E2313" s="228">
        <v>1390</v>
      </c>
      <c r="F2313" s="228">
        <v>1400</v>
      </c>
      <c r="G2313" s="228">
        <v>1840</v>
      </c>
      <c r="H2313" s="228">
        <v>2560</v>
      </c>
      <c r="I2313" s="228">
        <v>2870</v>
      </c>
    </row>
    <row r="2314" spans="2:9">
      <c r="B2314" s="227">
        <v>95692</v>
      </c>
      <c r="C2314" s="227" t="s">
        <v>396</v>
      </c>
      <c r="D2314" s="227" t="s">
        <v>397</v>
      </c>
      <c r="E2314" s="228">
        <v>1360</v>
      </c>
      <c r="F2314" s="228">
        <v>1360</v>
      </c>
      <c r="G2314" s="228">
        <v>1730</v>
      </c>
      <c r="H2314" s="228">
        <v>2420</v>
      </c>
      <c r="I2314" s="228">
        <v>2910</v>
      </c>
    </row>
    <row r="2315" spans="2:9">
      <c r="B2315" s="227">
        <v>95693</v>
      </c>
      <c r="C2315" s="227" t="s">
        <v>368</v>
      </c>
      <c r="D2315" s="227" t="s">
        <v>369</v>
      </c>
      <c r="E2315" s="228">
        <v>1860</v>
      </c>
      <c r="F2315" s="228">
        <v>1970</v>
      </c>
      <c r="G2315" s="228">
        <v>2440</v>
      </c>
      <c r="H2315" s="228">
        <v>3310</v>
      </c>
      <c r="I2315" s="228">
        <v>3820</v>
      </c>
    </row>
    <row r="2316" spans="2:9">
      <c r="B2316" s="227">
        <v>95694</v>
      </c>
      <c r="C2316" s="227" t="s">
        <v>394</v>
      </c>
      <c r="D2316" s="227" t="s">
        <v>395</v>
      </c>
      <c r="E2316" s="228">
        <v>1490</v>
      </c>
      <c r="F2316" s="228">
        <v>1670</v>
      </c>
      <c r="G2316" s="228">
        <v>2080</v>
      </c>
      <c r="H2316" s="228">
        <v>2880</v>
      </c>
      <c r="I2316" s="228">
        <v>3280</v>
      </c>
    </row>
    <row r="2317" spans="2:9">
      <c r="B2317" s="227">
        <v>95694</v>
      </c>
      <c r="C2317" s="227" t="s">
        <v>362</v>
      </c>
      <c r="D2317" s="227" t="s">
        <v>363</v>
      </c>
      <c r="E2317" s="228">
        <v>1490</v>
      </c>
      <c r="F2317" s="228">
        <v>1670</v>
      </c>
      <c r="G2317" s="228">
        <v>2080</v>
      </c>
      <c r="H2317" s="228">
        <v>2880</v>
      </c>
      <c r="I2317" s="228">
        <v>3280</v>
      </c>
    </row>
    <row r="2318" spans="2:9">
      <c r="B2318" s="227">
        <v>95695</v>
      </c>
      <c r="C2318" s="227" t="s">
        <v>394</v>
      </c>
      <c r="D2318" s="227" t="s">
        <v>395</v>
      </c>
      <c r="E2318" s="228">
        <v>1360</v>
      </c>
      <c r="F2318" s="228">
        <v>1360</v>
      </c>
      <c r="G2318" s="228">
        <v>1790</v>
      </c>
      <c r="H2318" s="228">
        <v>2490</v>
      </c>
      <c r="I2318" s="228">
        <v>2860</v>
      </c>
    </row>
    <row r="2319" spans="2:9">
      <c r="B2319" s="227">
        <v>95696</v>
      </c>
      <c r="C2319" s="227" t="s">
        <v>362</v>
      </c>
      <c r="D2319" s="227" t="s">
        <v>363</v>
      </c>
      <c r="E2319" s="228">
        <v>1720</v>
      </c>
      <c r="F2319" s="228">
        <v>1890</v>
      </c>
      <c r="G2319" s="228">
        <v>2420</v>
      </c>
      <c r="H2319" s="228">
        <v>3230</v>
      </c>
      <c r="I2319" s="228">
        <v>3660</v>
      </c>
    </row>
    <row r="2320" spans="2:9">
      <c r="B2320" s="227">
        <v>95697</v>
      </c>
      <c r="C2320" s="227" t="s">
        <v>394</v>
      </c>
      <c r="D2320" s="227" t="s">
        <v>395</v>
      </c>
      <c r="E2320" s="228">
        <v>1360</v>
      </c>
      <c r="F2320" s="228">
        <v>1360</v>
      </c>
      <c r="G2320" s="228">
        <v>1790</v>
      </c>
      <c r="H2320" s="228">
        <v>2490</v>
      </c>
      <c r="I2320" s="228">
        <v>2860</v>
      </c>
    </row>
    <row r="2321" spans="2:9">
      <c r="B2321" s="227">
        <v>95698</v>
      </c>
      <c r="C2321" s="227" t="s">
        <v>394</v>
      </c>
      <c r="D2321" s="227" t="s">
        <v>395</v>
      </c>
      <c r="E2321" s="228">
        <v>1350</v>
      </c>
      <c r="F2321" s="228">
        <v>1360</v>
      </c>
      <c r="G2321" s="228">
        <v>1790</v>
      </c>
      <c r="H2321" s="228">
        <v>2450</v>
      </c>
      <c r="I2321" s="228">
        <v>2860</v>
      </c>
    </row>
    <row r="2322" spans="2:9">
      <c r="B2322" s="227">
        <v>95699</v>
      </c>
      <c r="C2322" s="227" t="s">
        <v>390</v>
      </c>
      <c r="D2322" s="227" t="s">
        <v>391</v>
      </c>
      <c r="E2322" s="228">
        <v>1200</v>
      </c>
      <c r="F2322" s="228">
        <v>1210</v>
      </c>
      <c r="G2322" s="228">
        <v>1430</v>
      </c>
      <c r="H2322" s="228">
        <v>2000</v>
      </c>
      <c r="I2322" s="228">
        <v>2410</v>
      </c>
    </row>
    <row r="2323" spans="2:9">
      <c r="B2323" s="227">
        <v>95701</v>
      </c>
      <c r="C2323" s="227" t="s">
        <v>368</v>
      </c>
      <c r="D2323" s="227" t="s">
        <v>369</v>
      </c>
      <c r="E2323" s="228">
        <v>1960</v>
      </c>
      <c r="F2323" s="228">
        <v>2070</v>
      </c>
      <c r="G2323" s="228">
        <v>2570</v>
      </c>
      <c r="H2323" s="228">
        <v>3490</v>
      </c>
      <c r="I2323" s="228">
        <v>4020</v>
      </c>
    </row>
    <row r="2324" spans="2:9">
      <c r="B2324" s="227">
        <v>95703</v>
      </c>
      <c r="C2324" s="227" t="s">
        <v>368</v>
      </c>
      <c r="D2324" s="227" t="s">
        <v>369</v>
      </c>
      <c r="E2324" s="228">
        <v>1540</v>
      </c>
      <c r="F2324" s="228">
        <v>1650</v>
      </c>
      <c r="G2324" s="228">
        <v>2060</v>
      </c>
      <c r="H2324" s="228">
        <v>2860</v>
      </c>
      <c r="I2324" s="228">
        <v>3290</v>
      </c>
    </row>
    <row r="2325" spans="2:9">
      <c r="B2325" s="227">
        <v>95709</v>
      </c>
      <c r="C2325" s="227" t="s">
        <v>368</v>
      </c>
      <c r="D2325" s="227" t="s">
        <v>369</v>
      </c>
      <c r="E2325" s="228">
        <v>1390</v>
      </c>
      <c r="F2325" s="228">
        <v>1470</v>
      </c>
      <c r="G2325" s="228">
        <v>1820</v>
      </c>
      <c r="H2325" s="228">
        <v>2470</v>
      </c>
      <c r="I2325" s="228">
        <v>2850</v>
      </c>
    </row>
    <row r="2326" spans="2:9">
      <c r="B2326" s="227">
        <v>95712</v>
      </c>
      <c r="C2326" s="227" t="s">
        <v>392</v>
      </c>
      <c r="D2326" s="227" t="s">
        <v>393</v>
      </c>
      <c r="E2326" s="228">
        <v>1360</v>
      </c>
      <c r="F2326" s="228">
        <v>1360</v>
      </c>
      <c r="G2326" s="228">
        <v>1790</v>
      </c>
      <c r="H2326" s="228">
        <v>2510</v>
      </c>
      <c r="I2326" s="228">
        <v>3010</v>
      </c>
    </row>
    <row r="2327" spans="2:9">
      <c r="B2327" s="227">
        <v>95713</v>
      </c>
      <c r="C2327" s="227" t="s">
        <v>368</v>
      </c>
      <c r="D2327" s="227" t="s">
        <v>369</v>
      </c>
      <c r="E2327" s="228">
        <v>1500</v>
      </c>
      <c r="F2327" s="228">
        <v>1590</v>
      </c>
      <c r="G2327" s="228">
        <v>1970</v>
      </c>
      <c r="H2327" s="228">
        <v>2670</v>
      </c>
      <c r="I2327" s="228">
        <v>3080</v>
      </c>
    </row>
    <row r="2328" spans="2:9">
      <c r="B2328" s="227">
        <v>95714</v>
      </c>
      <c r="C2328" s="227" t="s">
        <v>368</v>
      </c>
      <c r="D2328" s="227" t="s">
        <v>369</v>
      </c>
      <c r="E2328" s="228">
        <v>1240</v>
      </c>
      <c r="F2328" s="228">
        <v>1360</v>
      </c>
      <c r="G2328" s="228">
        <v>1710</v>
      </c>
      <c r="H2328" s="228">
        <v>2420</v>
      </c>
      <c r="I2328" s="228">
        <v>2810</v>
      </c>
    </row>
    <row r="2329" spans="2:9">
      <c r="B2329" s="227">
        <v>95715</v>
      </c>
      <c r="C2329" s="227" t="s">
        <v>368</v>
      </c>
      <c r="D2329" s="227" t="s">
        <v>369</v>
      </c>
      <c r="E2329" s="228">
        <v>1960</v>
      </c>
      <c r="F2329" s="228">
        <v>2070</v>
      </c>
      <c r="G2329" s="228">
        <v>2570</v>
      </c>
      <c r="H2329" s="228">
        <v>3490</v>
      </c>
      <c r="I2329" s="228">
        <v>4020</v>
      </c>
    </row>
    <row r="2330" spans="2:9">
      <c r="B2330" s="227">
        <v>95715</v>
      </c>
      <c r="C2330" s="227" t="s">
        <v>392</v>
      </c>
      <c r="D2330" s="227" t="s">
        <v>393</v>
      </c>
      <c r="E2330" s="228">
        <v>1960</v>
      </c>
      <c r="F2330" s="228">
        <v>2070</v>
      </c>
      <c r="G2330" s="228">
        <v>2570</v>
      </c>
      <c r="H2330" s="228">
        <v>3490</v>
      </c>
      <c r="I2330" s="228">
        <v>4020</v>
      </c>
    </row>
    <row r="2331" spans="2:9">
      <c r="B2331" s="227">
        <v>95717</v>
      </c>
      <c r="C2331" s="227" t="s">
        <v>368</v>
      </c>
      <c r="D2331" s="227" t="s">
        <v>369</v>
      </c>
      <c r="E2331" s="228">
        <v>1240</v>
      </c>
      <c r="F2331" s="228">
        <v>1360</v>
      </c>
      <c r="G2331" s="228">
        <v>1710</v>
      </c>
      <c r="H2331" s="228">
        <v>2420</v>
      </c>
      <c r="I2331" s="228">
        <v>2810</v>
      </c>
    </row>
    <row r="2332" spans="2:9">
      <c r="B2332" s="227">
        <v>95720</v>
      </c>
      <c r="C2332" s="227" t="s">
        <v>368</v>
      </c>
      <c r="D2332" s="227" t="s">
        <v>369</v>
      </c>
      <c r="E2332" s="228">
        <v>1350</v>
      </c>
      <c r="F2332" s="228">
        <v>1460</v>
      </c>
      <c r="G2332" s="228">
        <v>1820</v>
      </c>
      <c r="H2332" s="228">
        <v>2530</v>
      </c>
      <c r="I2332" s="228">
        <v>2920</v>
      </c>
    </row>
    <row r="2333" spans="2:9">
      <c r="B2333" s="227">
        <v>95721</v>
      </c>
      <c r="C2333" s="227" t="s">
        <v>368</v>
      </c>
      <c r="D2333" s="227" t="s">
        <v>369</v>
      </c>
      <c r="E2333" s="228">
        <v>1630</v>
      </c>
      <c r="F2333" s="228">
        <v>1720</v>
      </c>
      <c r="G2333" s="228">
        <v>2140</v>
      </c>
      <c r="H2333" s="228">
        <v>2900</v>
      </c>
      <c r="I2333" s="228">
        <v>3350</v>
      </c>
    </row>
    <row r="2334" spans="2:9">
      <c r="B2334" s="227">
        <v>95722</v>
      </c>
      <c r="C2334" s="227" t="s">
        <v>368</v>
      </c>
      <c r="D2334" s="227" t="s">
        <v>369</v>
      </c>
      <c r="E2334" s="228">
        <v>2210</v>
      </c>
      <c r="F2334" s="228">
        <v>2340</v>
      </c>
      <c r="G2334" s="228">
        <v>2900</v>
      </c>
      <c r="H2334" s="228">
        <v>3930</v>
      </c>
      <c r="I2334" s="228">
        <v>4540</v>
      </c>
    </row>
    <row r="2335" spans="2:9">
      <c r="B2335" s="227">
        <v>95724</v>
      </c>
      <c r="C2335" s="227" t="s">
        <v>368</v>
      </c>
      <c r="D2335" s="227" t="s">
        <v>369</v>
      </c>
      <c r="E2335" s="228">
        <v>1710</v>
      </c>
      <c r="F2335" s="228">
        <v>1780</v>
      </c>
      <c r="G2335" s="228">
        <v>2250</v>
      </c>
      <c r="H2335" s="228">
        <v>3080</v>
      </c>
      <c r="I2335" s="228">
        <v>3600</v>
      </c>
    </row>
    <row r="2336" spans="2:9">
      <c r="B2336" s="227">
        <v>95724</v>
      </c>
      <c r="C2336" s="227" t="s">
        <v>392</v>
      </c>
      <c r="D2336" s="227" t="s">
        <v>393</v>
      </c>
      <c r="E2336" s="228">
        <v>1710</v>
      </c>
      <c r="F2336" s="228">
        <v>1780</v>
      </c>
      <c r="G2336" s="228">
        <v>2250</v>
      </c>
      <c r="H2336" s="228">
        <v>3080</v>
      </c>
      <c r="I2336" s="228">
        <v>3600</v>
      </c>
    </row>
    <row r="2337" spans="2:9">
      <c r="B2337" s="227">
        <v>95726</v>
      </c>
      <c r="C2337" s="227" t="s">
        <v>368</v>
      </c>
      <c r="D2337" s="227" t="s">
        <v>369</v>
      </c>
      <c r="E2337" s="228">
        <v>1180</v>
      </c>
      <c r="F2337" s="228">
        <v>1250</v>
      </c>
      <c r="G2337" s="228">
        <v>1550</v>
      </c>
      <c r="H2337" s="228">
        <v>2120</v>
      </c>
      <c r="I2337" s="228">
        <v>2440</v>
      </c>
    </row>
    <row r="2338" spans="2:9">
      <c r="B2338" s="227">
        <v>95728</v>
      </c>
      <c r="C2338" s="227" t="s">
        <v>368</v>
      </c>
      <c r="D2338" s="227" t="s">
        <v>369</v>
      </c>
      <c r="E2338" s="228">
        <v>1810</v>
      </c>
      <c r="F2338" s="228">
        <v>1830</v>
      </c>
      <c r="G2338" s="228">
        <v>2390</v>
      </c>
      <c r="H2338" s="228">
        <v>3340</v>
      </c>
      <c r="I2338" s="228">
        <v>3990</v>
      </c>
    </row>
    <row r="2339" spans="2:9">
      <c r="B2339" s="227">
        <v>95728</v>
      </c>
      <c r="C2339" s="227" t="s">
        <v>392</v>
      </c>
      <c r="D2339" s="227" t="s">
        <v>393</v>
      </c>
      <c r="E2339" s="228">
        <v>1810</v>
      </c>
      <c r="F2339" s="228">
        <v>1830</v>
      </c>
      <c r="G2339" s="228">
        <v>2390</v>
      </c>
      <c r="H2339" s="228">
        <v>3340</v>
      </c>
      <c r="I2339" s="228">
        <v>3990</v>
      </c>
    </row>
    <row r="2340" spans="2:9">
      <c r="B2340" s="227">
        <v>95735</v>
      </c>
      <c r="C2340" s="227" t="s">
        <v>368</v>
      </c>
      <c r="D2340" s="227" t="s">
        <v>369</v>
      </c>
      <c r="E2340" s="228">
        <v>1630</v>
      </c>
      <c r="F2340" s="228">
        <v>1720</v>
      </c>
      <c r="G2340" s="228">
        <v>2140</v>
      </c>
      <c r="H2340" s="228">
        <v>2900</v>
      </c>
      <c r="I2340" s="228">
        <v>3350</v>
      </c>
    </row>
    <row r="2341" spans="2:9">
      <c r="B2341" s="227">
        <v>95736</v>
      </c>
      <c r="C2341" s="227" t="s">
        <v>368</v>
      </c>
      <c r="D2341" s="227" t="s">
        <v>369</v>
      </c>
      <c r="E2341" s="228">
        <v>1510</v>
      </c>
      <c r="F2341" s="228">
        <v>1600</v>
      </c>
      <c r="G2341" s="228">
        <v>1980</v>
      </c>
      <c r="H2341" s="228">
        <v>2680</v>
      </c>
      <c r="I2341" s="228">
        <v>3100</v>
      </c>
    </row>
    <row r="2342" spans="2:9">
      <c r="B2342" s="227">
        <v>95741</v>
      </c>
      <c r="C2342" s="227" t="s">
        <v>368</v>
      </c>
      <c r="D2342" s="227" t="s">
        <v>369</v>
      </c>
      <c r="E2342" s="228">
        <v>1640</v>
      </c>
      <c r="F2342" s="228">
        <v>1740</v>
      </c>
      <c r="G2342" s="228">
        <v>2160</v>
      </c>
      <c r="H2342" s="228">
        <v>2930</v>
      </c>
      <c r="I2342" s="228">
        <v>3380</v>
      </c>
    </row>
    <row r="2343" spans="2:9">
      <c r="B2343" s="227">
        <v>95742</v>
      </c>
      <c r="C2343" s="227" t="s">
        <v>368</v>
      </c>
      <c r="D2343" s="227" t="s">
        <v>369</v>
      </c>
      <c r="E2343" s="228">
        <v>2520</v>
      </c>
      <c r="F2343" s="228">
        <v>2670</v>
      </c>
      <c r="G2343" s="228">
        <v>3310</v>
      </c>
      <c r="H2343" s="228">
        <v>4490</v>
      </c>
      <c r="I2343" s="228">
        <v>5180</v>
      </c>
    </row>
    <row r="2344" spans="2:9">
      <c r="B2344" s="227">
        <v>95746</v>
      </c>
      <c r="C2344" s="227" t="s">
        <v>368</v>
      </c>
      <c r="D2344" s="227" t="s">
        <v>369</v>
      </c>
      <c r="E2344" s="228">
        <v>2520</v>
      </c>
      <c r="F2344" s="228">
        <v>2670</v>
      </c>
      <c r="G2344" s="228">
        <v>3310</v>
      </c>
      <c r="H2344" s="228">
        <v>4490</v>
      </c>
      <c r="I2344" s="228">
        <v>5180</v>
      </c>
    </row>
    <row r="2345" spans="2:9">
      <c r="B2345" s="227">
        <v>95747</v>
      </c>
      <c r="C2345" s="227" t="s">
        <v>368</v>
      </c>
      <c r="D2345" s="227" t="s">
        <v>369</v>
      </c>
      <c r="E2345" s="228">
        <v>2170</v>
      </c>
      <c r="F2345" s="228">
        <v>2300</v>
      </c>
      <c r="G2345" s="228">
        <v>2850</v>
      </c>
      <c r="H2345" s="228">
        <v>3870</v>
      </c>
      <c r="I2345" s="228">
        <v>4460</v>
      </c>
    </row>
    <row r="2346" spans="2:9">
      <c r="B2346" s="227">
        <v>95757</v>
      </c>
      <c r="C2346" s="227" t="s">
        <v>368</v>
      </c>
      <c r="D2346" s="227" t="s">
        <v>369</v>
      </c>
      <c r="E2346" s="228">
        <v>2460</v>
      </c>
      <c r="F2346" s="228">
        <v>2600</v>
      </c>
      <c r="G2346" s="228">
        <v>3230</v>
      </c>
      <c r="H2346" s="228">
        <v>4380</v>
      </c>
      <c r="I2346" s="228">
        <v>5060</v>
      </c>
    </row>
    <row r="2347" spans="2:9">
      <c r="B2347" s="227">
        <v>95758</v>
      </c>
      <c r="C2347" s="227" t="s">
        <v>368</v>
      </c>
      <c r="D2347" s="227" t="s">
        <v>369</v>
      </c>
      <c r="E2347" s="228">
        <v>1740</v>
      </c>
      <c r="F2347" s="228">
        <v>1840</v>
      </c>
      <c r="G2347" s="228">
        <v>2280</v>
      </c>
      <c r="H2347" s="228">
        <v>3090</v>
      </c>
      <c r="I2347" s="228">
        <v>3570</v>
      </c>
    </row>
    <row r="2348" spans="2:9">
      <c r="B2348" s="227">
        <v>95759</v>
      </c>
      <c r="C2348" s="227" t="s">
        <v>368</v>
      </c>
      <c r="D2348" s="227" t="s">
        <v>369</v>
      </c>
      <c r="E2348" s="228">
        <v>1640</v>
      </c>
      <c r="F2348" s="228">
        <v>1740</v>
      </c>
      <c r="G2348" s="228">
        <v>2160</v>
      </c>
      <c r="H2348" s="228">
        <v>2930</v>
      </c>
      <c r="I2348" s="228">
        <v>3380</v>
      </c>
    </row>
    <row r="2349" spans="2:9">
      <c r="B2349" s="227">
        <v>95762</v>
      </c>
      <c r="C2349" s="227" t="s">
        <v>368</v>
      </c>
      <c r="D2349" s="227" t="s">
        <v>369</v>
      </c>
      <c r="E2349" s="228">
        <v>2350</v>
      </c>
      <c r="F2349" s="228">
        <v>2490</v>
      </c>
      <c r="G2349" s="228">
        <v>3090</v>
      </c>
      <c r="H2349" s="228">
        <v>4190</v>
      </c>
      <c r="I2349" s="228">
        <v>4840</v>
      </c>
    </row>
    <row r="2350" spans="2:9">
      <c r="B2350" s="227">
        <v>95763</v>
      </c>
      <c r="C2350" s="227" t="s">
        <v>368</v>
      </c>
      <c r="D2350" s="227" t="s">
        <v>369</v>
      </c>
      <c r="E2350" s="228">
        <v>1640</v>
      </c>
      <c r="F2350" s="228">
        <v>1740</v>
      </c>
      <c r="G2350" s="228">
        <v>2160</v>
      </c>
      <c r="H2350" s="228">
        <v>2930</v>
      </c>
      <c r="I2350" s="228">
        <v>3380</v>
      </c>
    </row>
    <row r="2351" spans="2:9">
      <c r="B2351" s="227">
        <v>95765</v>
      </c>
      <c r="C2351" s="227" t="s">
        <v>368</v>
      </c>
      <c r="D2351" s="227" t="s">
        <v>369</v>
      </c>
      <c r="E2351" s="228">
        <v>2210</v>
      </c>
      <c r="F2351" s="228">
        <v>2340</v>
      </c>
      <c r="G2351" s="228">
        <v>2900</v>
      </c>
      <c r="H2351" s="228">
        <v>3930</v>
      </c>
      <c r="I2351" s="228">
        <v>4540</v>
      </c>
    </row>
    <row r="2352" spans="2:9">
      <c r="B2352" s="227">
        <v>95776</v>
      </c>
      <c r="C2352" s="227" t="s">
        <v>394</v>
      </c>
      <c r="D2352" s="227" t="s">
        <v>395</v>
      </c>
      <c r="E2352" s="228">
        <v>1540</v>
      </c>
      <c r="F2352" s="228">
        <v>1550</v>
      </c>
      <c r="G2352" s="228">
        <v>2040</v>
      </c>
      <c r="H2352" s="228">
        <v>2840</v>
      </c>
      <c r="I2352" s="228">
        <v>3180</v>
      </c>
    </row>
    <row r="2353" spans="2:9">
      <c r="B2353" s="227">
        <v>95798</v>
      </c>
      <c r="C2353" s="227" t="s">
        <v>394</v>
      </c>
      <c r="D2353" s="227" t="s">
        <v>395</v>
      </c>
      <c r="E2353" s="228">
        <v>1610</v>
      </c>
      <c r="F2353" s="228">
        <v>1620</v>
      </c>
      <c r="G2353" s="228">
        <v>2120</v>
      </c>
      <c r="H2353" s="228">
        <v>2950</v>
      </c>
      <c r="I2353" s="228">
        <v>3300</v>
      </c>
    </row>
    <row r="2354" spans="2:9">
      <c r="B2354" s="227">
        <v>95799</v>
      </c>
      <c r="C2354" s="227" t="s">
        <v>394</v>
      </c>
      <c r="D2354" s="227" t="s">
        <v>395</v>
      </c>
      <c r="E2354" s="228">
        <v>1610</v>
      </c>
      <c r="F2354" s="228">
        <v>1620</v>
      </c>
      <c r="G2354" s="228">
        <v>2120</v>
      </c>
      <c r="H2354" s="228">
        <v>2950</v>
      </c>
      <c r="I2354" s="228">
        <v>3300</v>
      </c>
    </row>
    <row r="2355" spans="2:9">
      <c r="B2355" s="227">
        <v>95811</v>
      </c>
      <c r="C2355" s="227" t="s">
        <v>368</v>
      </c>
      <c r="D2355" s="227" t="s">
        <v>369</v>
      </c>
      <c r="E2355" s="228">
        <v>1720</v>
      </c>
      <c r="F2355" s="228">
        <v>1820</v>
      </c>
      <c r="G2355" s="228">
        <v>2260</v>
      </c>
      <c r="H2355" s="228">
        <v>3070</v>
      </c>
      <c r="I2355" s="228">
        <v>3540</v>
      </c>
    </row>
    <row r="2356" spans="2:9">
      <c r="B2356" s="227">
        <v>95812</v>
      </c>
      <c r="C2356" s="227" t="s">
        <v>368</v>
      </c>
      <c r="D2356" s="227" t="s">
        <v>369</v>
      </c>
      <c r="E2356" s="228">
        <v>1640</v>
      </c>
      <c r="F2356" s="228">
        <v>1740</v>
      </c>
      <c r="G2356" s="228">
        <v>2160</v>
      </c>
      <c r="H2356" s="228">
        <v>2930</v>
      </c>
      <c r="I2356" s="228">
        <v>3380</v>
      </c>
    </row>
    <row r="2357" spans="2:9">
      <c r="B2357" s="227">
        <v>95813</v>
      </c>
      <c r="C2357" s="227" t="s">
        <v>368</v>
      </c>
      <c r="D2357" s="227" t="s">
        <v>369</v>
      </c>
      <c r="E2357" s="228">
        <v>1640</v>
      </c>
      <c r="F2357" s="228">
        <v>1740</v>
      </c>
      <c r="G2357" s="228">
        <v>2160</v>
      </c>
      <c r="H2357" s="228">
        <v>2930</v>
      </c>
      <c r="I2357" s="228">
        <v>3380</v>
      </c>
    </row>
    <row r="2358" spans="2:9">
      <c r="B2358" s="227">
        <v>95814</v>
      </c>
      <c r="C2358" s="227" t="s">
        <v>368</v>
      </c>
      <c r="D2358" s="227" t="s">
        <v>369</v>
      </c>
      <c r="E2358" s="228">
        <v>1520</v>
      </c>
      <c r="F2358" s="228">
        <v>1610</v>
      </c>
      <c r="G2358" s="228">
        <v>2000</v>
      </c>
      <c r="H2358" s="228">
        <v>2710</v>
      </c>
      <c r="I2358" s="228">
        <v>3130</v>
      </c>
    </row>
    <row r="2359" spans="2:9">
      <c r="B2359" s="227">
        <v>95815</v>
      </c>
      <c r="C2359" s="227" t="s">
        <v>368</v>
      </c>
      <c r="D2359" s="227" t="s">
        <v>369</v>
      </c>
      <c r="E2359" s="228">
        <v>1360</v>
      </c>
      <c r="F2359" s="228">
        <v>1430</v>
      </c>
      <c r="G2359" s="228">
        <v>1780</v>
      </c>
      <c r="H2359" s="228">
        <v>2410</v>
      </c>
      <c r="I2359" s="228">
        <v>2790</v>
      </c>
    </row>
    <row r="2360" spans="2:9">
      <c r="B2360" s="227">
        <v>95816</v>
      </c>
      <c r="C2360" s="227" t="s">
        <v>368</v>
      </c>
      <c r="D2360" s="227" t="s">
        <v>369</v>
      </c>
      <c r="E2360" s="228">
        <v>1960</v>
      </c>
      <c r="F2360" s="228">
        <v>2080</v>
      </c>
      <c r="G2360" s="228">
        <v>2580</v>
      </c>
      <c r="H2360" s="228">
        <v>3500</v>
      </c>
      <c r="I2360" s="228">
        <v>4040</v>
      </c>
    </row>
    <row r="2361" spans="2:9">
      <c r="B2361" s="227">
        <v>95817</v>
      </c>
      <c r="C2361" s="227" t="s">
        <v>368</v>
      </c>
      <c r="D2361" s="227" t="s">
        <v>369</v>
      </c>
      <c r="E2361" s="228">
        <v>1480</v>
      </c>
      <c r="F2361" s="228">
        <v>1570</v>
      </c>
      <c r="G2361" s="228">
        <v>1950</v>
      </c>
      <c r="H2361" s="228">
        <v>2650</v>
      </c>
      <c r="I2361" s="228">
        <v>3050</v>
      </c>
    </row>
    <row r="2362" spans="2:9">
      <c r="B2362" s="227">
        <v>95818</v>
      </c>
      <c r="C2362" s="227" t="s">
        <v>368</v>
      </c>
      <c r="D2362" s="227" t="s">
        <v>369</v>
      </c>
      <c r="E2362" s="228">
        <v>1770</v>
      </c>
      <c r="F2362" s="228">
        <v>1880</v>
      </c>
      <c r="G2362" s="228">
        <v>2330</v>
      </c>
      <c r="H2362" s="228">
        <v>3160</v>
      </c>
      <c r="I2362" s="228">
        <v>3650</v>
      </c>
    </row>
    <row r="2363" spans="2:9">
      <c r="B2363" s="227">
        <v>95819</v>
      </c>
      <c r="C2363" s="227" t="s">
        <v>368</v>
      </c>
      <c r="D2363" s="227" t="s">
        <v>369</v>
      </c>
      <c r="E2363" s="228">
        <v>2000</v>
      </c>
      <c r="F2363" s="228">
        <v>2120</v>
      </c>
      <c r="G2363" s="228">
        <v>2630</v>
      </c>
      <c r="H2363" s="228">
        <v>3570</v>
      </c>
      <c r="I2363" s="228">
        <v>4120</v>
      </c>
    </row>
    <row r="2364" spans="2:9">
      <c r="B2364" s="227">
        <v>95820</v>
      </c>
      <c r="C2364" s="227" t="s">
        <v>368</v>
      </c>
      <c r="D2364" s="227" t="s">
        <v>369</v>
      </c>
      <c r="E2364" s="228">
        <v>1420</v>
      </c>
      <c r="F2364" s="228">
        <v>1510</v>
      </c>
      <c r="G2364" s="228">
        <v>1870</v>
      </c>
      <c r="H2364" s="228">
        <v>2540</v>
      </c>
      <c r="I2364" s="228">
        <v>2930</v>
      </c>
    </row>
    <row r="2365" spans="2:9">
      <c r="B2365" s="227">
        <v>95821</v>
      </c>
      <c r="C2365" s="227" t="s">
        <v>368</v>
      </c>
      <c r="D2365" s="227" t="s">
        <v>369</v>
      </c>
      <c r="E2365" s="228">
        <v>1450</v>
      </c>
      <c r="F2365" s="228">
        <v>1530</v>
      </c>
      <c r="G2365" s="228">
        <v>1900</v>
      </c>
      <c r="H2365" s="228">
        <v>2580</v>
      </c>
      <c r="I2365" s="228">
        <v>2980</v>
      </c>
    </row>
    <row r="2366" spans="2:9">
      <c r="B2366" s="227">
        <v>95822</v>
      </c>
      <c r="C2366" s="227" t="s">
        <v>368</v>
      </c>
      <c r="D2366" s="227" t="s">
        <v>369</v>
      </c>
      <c r="E2366" s="228">
        <v>1500</v>
      </c>
      <c r="F2366" s="228">
        <v>1590</v>
      </c>
      <c r="G2366" s="228">
        <v>1970</v>
      </c>
      <c r="H2366" s="228">
        <v>2670</v>
      </c>
      <c r="I2366" s="228">
        <v>3080</v>
      </c>
    </row>
    <row r="2367" spans="2:9">
      <c r="B2367" s="227">
        <v>95823</v>
      </c>
      <c r="C2367" s="227" t="s">
        <v>368</v>
      </c>
      <c r="D2367" s="227" t="s">
        <v>369</v>
      </c>
      <c r="E2367" s="228">
        <v>1440</v>
      </c>
      <c r="F2367" s="228">
        <v>1520</v>
      </c>
      <c r="G2367" s="228">
        <v>1890</v>
      </c>
      <c r="H2367" s="228">
        <v>2560</v>
      </c>
      <c r="I2367" s="228">
        <v>2960</v>
      </c>
    </row>
    <row r="2368" spans="2:9">
      <c r="B2368" s="227">
        <v>95824</v>
      </c>
      <c r="C2368" s="227" t="s">
        <v>368</v>
      </c>
      <c r="D2368" s="227" t="s">
        <v>369</v>
      </c>
      <c r="E2368" s="228">
        <v>1280</v>
      </c>
      <c r="F2368" s="228">
        <v>1350</v>
      </c>
      <c r="G2368" s="228">
        <v>1680</v>
      </c>
      <c r="H2368" s="228">
        <v>2280</v>
      </c>
      <c r="I2368" s="228">
        <v>2630</v>
      </c>
    </row>
    <row r="2369" spans="2:9">
      <c r="B2369" s="227">
        <v>95825</v>
      </c>
      <c r="C2369" s="227" t="s">
        <v>368</v>
      </c>
      <c r="D2369" s="227" t="s">
        <v>369</v>
      </c>
      <c r="E2369" s="228">
        <v>1580</v>
      </c>
      <c r="F2369" s="228">
        <v>1670</v>
      </c>
      <c r="G2369" s="228">
        <v>2070</v>
      </c>
      <c r="H2369" s="228">
        <v>2810</v>
      </c>
      <c r="I2369" s="228">
        <v>3240</v>
      </c>
    </row>
    <row r="2370" spans="2:9">
      <c r="B2370" s="227">
        <v>95826</v>
      </c>
      <c r="C2370" s="227" t="s">
        <v>368</v>
      </c>
      <c r="D2370" s="227" t="s">
        <v>369</v>
      </c>
      <c r="E2370" s="228">
        <v>1520</v>
      </c>
      <c r="F2370" s="228">
        <v>1610</v>
      </c>
      <c r="G2370" s="228">
        <v>2000</v>
      </c>
      <c r="H2370" s="228">
        <v>2710</v>
      </c>
      <c r="I2370" s="228">
        <v>3130</v>
      </c>
    </row>
    <row r="2371" spans="2:9">
      <c r="B2371" s="227">
        <v>95827</v>
      </c>
      <c r="C2371" s="227" t="s">
        <v>368</v>
      </c>
      <c r="D2371" s="227" t="s">
        <v>369</v>
      </c>
      <c r="E2371" s="228">
        <v>1710</v>
      </c>
      <c r="F2371" s="228">
        <v>1800</v>
      </c>
      <c r="G2371" s="228">
        <v>2240</v>
      </c>
      <c r="H2371" s="228">
        <v>3040</v>
      </c>
      <c r="I2371" s="228">
        <v>3510</v>
      </c>
    </row>
    <row r="2372" spans="2:9">
      <c r="B2372" s="227">
        <v>95828</v>
      </c>
      <c r="C2372" s="227" t="s">
        <v>368</v>
      </c>
      <c r="D2372" s="227" t="s">
        <v>369</v>
      </c>
      <c r="E2372" s="228">
        <v>1550</v>
      </c>
      <c r="F2372" s="228">
        <v>1630</v>
      </c>
      <c r="G2372" s="228">
        <v>2030</v>
      </c>
      <c r="H2372" s="228">
        <v>2750</v>
      </c>
      <c r="I2372" s="228">
        <v>3180</v>
      </c>
    </row>
    <row r="2373" spans="2:9">
      <c r="B2373" s="227">
        <v>95829</v>
      </c>
      <c r="C2373" s="227" t="s">
        <v>368</v>
      </c>
      <c r="D2373" s="227" t="s">
        <v>369</v>
      </c>
      <c r="E2373" s="228">
        <v>2050</v>
      </c>
      <c r="F2373" s="228">
        <v>2170</v>
      </c>
      <c r="G2373" s="228">
        <v>2690</v>
      </c>
      <c r="H2373" s="228">
        <v>3650</v>
      </c>
      <c r="I2373" s="228">
        <v>4210</v>
      </c>
    </row>
    <row r="2374" spans="2:9">
      <c r="B2374" s="227">
        <v>95830</v>
      </c>
      <c r="C2374" s="227" t="s">
        <v>368</v>
      </c>
      <c r="D2374" s="227" t="s">
        <v>369</v>
      </c>
      <c r="E2374" s="228">
        <v>2050</v>
      </c>
      <c r="F2374" s="228">
        <v>2170</v>
      </c>
      <c r="G2374" s="228">
        <v>2690</v>
      </c>
      <c r="H2374" s="228">
        <v>3650</v>
      </c>
      <c r="I2374" s="228">
        <v>4210</v>
      </c>
    </row>
    <row r="2375" spans="2:9">
      <c r="B2375" s="227">
        <v>95831</v>
      </c>
      <c r="C2375" s="227" t="s">
        <v>368</v>
      </c>
      <c r="D2375" s="227" t="s">
        <v>369</v>
      </c>
      <c r="E2375" s="228">
        <v>1840</v>
      </c>
      <c r="F2375" s="228">
        <v>1950</v>
      </c>
      <c r="G2375" s="228">
        <v>2420</v>
      </c>
      <c r="H2375" s="228">
        <v>3280</v>
      </c>
      <c r="I2375" s="228">
        <v>3790</v>
      </c>
    </row>
    <row r="2376" spans="2:9">
      <c r="B2376" s="227">
        <v>95832</v>
      </c>
      <c r="C2376" s="227" t="s">
        <v>368</v>
      </c>
      <c r="D2376" s="227" t="s">
        <v>369</v>
      </c>
      <c r="E2376" s="228">
        <v>1830</v>
      </c>
      <c r="F2376" s="228">
        <v>1940</v>
      </c>
      <c r="G2376" s="228">
        <v>2410</v>
      </c>
      <c r="H2376" s="228">
        <v>3270</v>
      </c>
      <c r="I2376" s="228">
        <v>3770</v>
      </c>
    </row>
    <row r="2377" spans="2:9">
      <c r="B2377" s="227">
        <v>95833</v>
      </c>
      <c r="C2377" s="227" t="s">
        <v>368</v>
      </c>
      <c r="D2377" s="227" t="s">
        <v>369</v>
      </c>
      <c r="E2377" s="228">
        <v>1800</v>
      </c>
      <c r="F2377" s="228">
        <v>1910</v>
      </c>
      <c r="G2377" s="228">
        <v>2370</v>
      </c>
      <c r="H2377" s="228">
        <v>3210</v>
      </c>
      <c r="I2377" s="228">
        <v>3710</v>
      </c>
    </row>
    <row r="2378" spans="2:9">
      <c r="B2378" s="227">
        <v>95834</v>
      </c>
      <c r="C2378" s="227" t="s">
        <v>368</v>
      </c>
      <c r="D2378" s="227" t="s">
        <v>369</v>
      </c>
      <c r="E2378" s="228">
        <v>1740</v>
      </c>
      <c r="F2378" s="228">
        <v>1840</v>
      </c>
      <c r="G2378" s="228">
        <v>2290</v>
      </c>
      <c r="H2378" s="228">
        <v>3110</v>
      </c>
      <c r="I2378" s="228">
        <v>3590</v>
      </c>
    </row>
    <row r="2379" spans="2:9">
      <c r="B2379" s="227">
        <v>95835</v>
      </c>
      <c r="C2379" s="227" t="s">
        <v>368</v>
      </c>
      <c r="D2379" s="227" t="s">
        <v>369</v>
      </c>
      <c r="E2379" s="228">
        <v>2150</v>
      </c>
      <c r="F2379" s="228">
        <v>2270</v>
      </c>
      <c r="G2379" s="228">
        <v>2820</v>
      </c>
      <c r="H2379" s="228">
        <v>3830</v>
      </c>
      <c r="I2379" s="228">
        <v>4420</v>
      </c>
    </row>
    <row r="2380" spans="2:9">
      <c r="B2380" s="227">
        <v>95836</v>
      </c>
      <c r="C2380" s="227" t="s">
        <v>396</v>
      </c>
      <c r="D2380" s="227" t="s">
        <v>397</v>
      </c>
      <c r="E2380" s="228">
        <v>1240</v>
      </c>
      <c r="F2380" s="228">
        <v>1240</v>
      </c>
      <c r="G2380" s="228">
        <v>1580</v>
      </c>
      <c r="H2380" s="228">
        <v>2210</v>
      </c>
      <c r="I2380" s="228">
        <v>2650</v>
      </c>
    </row>
    <row r="2381" spans="2:9">
      <c r="B2381" s="227">
        <v>95837</v>
      </c>
      <c r="C2381" s="227" t="s">
        <v>368</v>
      </c>
      <c r="D2381" s="227" t="s">
        <v>369</v>
      </c>
      <c r="E2381" s="228">
        <v>1530</v>
      </c>
      <c r="F2381" s="228">
        <v>1580</v>
      </c>
      <c r="G2381" s="228">
        <v>2000</v>
      </c>
      <c r="H2381" s="228">
        <v>2750</v>
      </c>
      <c r="I2381" s="228">
        <v>3170</v>
      </c>
    </row>
    <row r="2382" spans="2:9">
      <c r="B2382" s="227">
        <v>95837</v>
      </c>
      <c r="C2382" s="227" t="s">
        <v>396</v>
      </c>
      <c r="D2382" s="227" t="s">
        <v>397</v>
      </c>
      <c r="E2382" s="228">
        <v>1530</v>
      </c>
      <c r="F2382" s="228">
        <v>1580</v>
      </c>
      <c r="G2382" s="228">
        <v>2000</v>
      </c>
      <c r="H2382" s="228">
        <v>2750</v>
      </c>
      <c r="I2382" s="228">
        <v>3170</v>
      </c>
    </row>
    <row r="2383" spans="2:9">
      <c r="B2383" s="227">
        <v>95838</v>
      </c>
      <c r="C2383" s="227" t="s">
        <v>368</v>
      </c>
      <c r="D2383" s="227" t="s">
        <v>369</v>
      </c>
      <c r="E2383" s="228">
        <v>1550</v>
      </c>
      <c r="F2383" s="228">
        <v>1630</v>
      </c>
      <c r="G2383" s="228">
        <v>2030</v>
      </c>
      <c r="H2383" s="228">
        <v>2750</v>
      </c>
      <c r="I2383" s="228">
        <v>3180</v>
      </c>
    </row>
    <row r="2384" spans="2:9">
      <c r="B2384" s="227">
        <v>95841</v>
      </c>
      <c r="C2384" s="227" t="s">
        <v>368</v>
      </c>
      <c r="D2384" s="227" t="s">
        <v>369</v>
      </c>
      <c r="E2384" s="228">
        <v>1500</v>
      </c>
      <c r="F2384" s="228">
        <v>1590</v>
      </c>
      <c r="G2384" s="228">
        <v>1970</v>
      </c>
      <c r="H2384" s="228">
        <v>2670</v>
      </c>
      <c r="I2384" s="228">
        <v>3080</v>
      </c>
    </row>
    <row r="2385" spans="2:9">
      <c r="B2385" s="227">
        <v>95842</v>
      </c>
      <c r="C2385" s="227" t="s">
        <v>368</v>
      </c>
      <c r="D2385" s="227" t="s">
        <v>369</v>
      </c>
      <c r="E2385" s="228">
        <v>1510</v>
      </c>
      <c r="F2385" s="228">
        <v>1590</v>
      </c>
      <c r="G2385" s="228">
        <v>1980</v>
      </c>
      <c r="H2385" s="228">
        <v>2690</v>
      </c>
      <c r="I2385" s="228">
        <v>3100</v>
      </c>
    </row>
    <row r="2386" spans="2:9">
      <c r="B2386" s="227">
        <v>95843</v>
      </c>
      <c r="C2386" s="227" t="s">
        <v>368</v>
      </c>
      <c r="D2386" s="227" t="s">
        <v>369</v>
      </c>
      <c r="E2386" s="228">
        <v>2030</v>
      </c>
      <c r="F2386" s="228">
        <v>2150</v>
      </c>
      <c r="G2386" s="228">
        <v>2670</v>
      </c>
      <c r="H2386" s="228">
        <v>3620</v>
      </c>
      <c r="I2386" s="228">
        <v>4180</v>
      </c>
    </row>
    <row r="2387" spans="2:9">
      <c r="B2387" s="227">
        <v>95851</v>
      </c>
      <c r="C2387" s="227" t="s">
        <v>368</v>
      </c>
      <c r="D2387" s="227" t="s">
        <v>369</v>
      </c>
      <c r="E2387" s="228">
        <v>1640</v>
      </c>
      <c r="F2387" s="228">
        <v>1740</v>
      </c>
      <c r="G2387" s="228">
        <v>2160</v>
      </c>
      <c r="H2387" s="228">
        <v>2930</v>
      </c>
      <c r="I2387" s="228">
        <v>3380</v>
      </c>
    </row>
    <row r="2388" spans="2:9">
      <c r="B2388" s="227">
        <v>95852</v>
      </c>
      <c r="C2388" s="227" t="s">
        <v>368</v>
      </c>
      <c r="D2388" s="227" t="s">
        <v>369</v>
      </c>
      <c r="E2388" s="228">
        <v>1640</v>
      </c>
      <c r="F2388" s="228">
        <v>1740</v>
      </c>
      <c r="G2388" s="228">
        <v>2160</v>
      </c>
      <c r="H2388" s="228">
        <v>2930</v>
      </c>
      <c r="I2388" s="228">
        <v>3380</v>
      </c>
    </row>
    <row r="2389" spans="2:9">
      <c r="B2389" s="227">
        <v>95853</v>
      </c>
      <c r="C2389" s="227" t="s">
        <v>368</v>
      </c>
      <c r="D2389" s="227" t="s">
        <v>369</v>
      </c>
      <c r="E2389" s="228">
        <v>1640</v>
      </c>
      <c r="F2389" s="228">
        <v>1740</v>
      </c>
      <c r="G2389" s="228">
        <v>2160</v>
      </c>
      <c r="H2389" s="228">
        <v>2930</v>
      </c>
      <c r="I2389" s="228">
        <v>3380</v>
      </c>
    </row>
    <row r="2390" spans="2:9">
      <c r="B2390" s="227">
        <v>95860</v>
      </c>
      <c r="C2390" s="227" t="s">
        <v>368</v>
      </c>
      <c r="D2390" s="227" t="s">
        <v>369</v>
      </c>
      <c r="E2390" s="228">
        <v>1640</v>
      </c>
      <c r="F2390" s="228">
        <v>1740</v>
      </c>
      <c r="G2390" s="228">
        <v>2160</v>
      </c>
      <c r="H2390" s="228">
        <v>2930</v>
      </c>
      <c r="I2390" s="228">
        <v>3380</v>
      </c>
    </row>
    <row r="2391" spans="2:9">
      <c r="B2391" s="227">
        <v>95864</v>
      </c>
      <c r="C2391" s="227" t="s">
        <v>368</v>
      </c>
      <c r="D2391" s="227" t="s">
        <v>369</v>
      </c>
      <c r="E2391" s="228">
        <v>1760</v>
      </c>
      <c r="F2391" s="228">
        <v>1860</v>
      </c>
      <c r="G2391" s="228">
        <v>2310</v>
      </c>
      <c r="H2391" s="228">
        <v>3130</v>
      </c>
      <c r="I2391" s="228">
        <v>3620</v>
      </c>
    </row>
    <row r="2392" spans="2:9">
      <c r="B2392" s="227">
        <v>95865</v>
      </c>
      <c r="C2392" s="227" t="s">
        <v>368</v>
      </c>
      <c r="D2392" s="227" t="s">
        <v>369</v>
      </c>
      <c r="E2392" s="228">
        <v>1640</v>
      </c>
      <c r="F2392" s="228">
        <v>1740</v>
      </c>
      <c r="G2392" s="228">
        <v>2160</v>
      </c>
      <c r="H2392" s="228">
        <v>2930</v>
      </c>
      <c r="I2392" s="228">
        <v>3380</v>
      </c>
    </row>
    <row r="2393" spans="2:9">
      <c r="B2393" s="227">
        <v>95866</v>
      </c>
      <c r="C2393" s="227" t="s">
        <v>368</v>
      </c>
      <c r="D2393" s="227" t="s">
        <v>369</v>
      </c>
      <c r="E2393" s="228">
        <v>1640</v>
      </c>
      <c r="F2393" s="228">
        <v>1740</v>
      </c>
      <c r="G2393" s="228">
        <v>2160</v>
      </c>
      <c r="H2393" s="228">
        <v>2930</v>
      </c>
      <c r="I2393" s="228">
        <v>3380</v>
      </c>
    </row>
    <row r="2394" spans="2:9">
      <c r="B2394" s="227">
        <v>95901</v>
      </c>
      <c r="C2394" s="227" t="s">
        <v>400</v>
      </c>
      <c r="D2394" s="227" t="s">
        <v>401</v>
      </c>
      <c r="E2394" s="228">
        <v>1140</v>
      </c>
      <c r="F2394" s="228">
        <v>1140</v>
      </c>
      <c r="G2394" s="228">
        <v>1450</v>
      </c>
      <c r="H2394" s="228">
        <v>2030</v>
      </c>
      <c r="I2394" s="228">
        <v>2430</v>
      </c>
    </row>
    <row r="2395" spans="2:9">
      <c r="B2395" s="227">
        <v>95901</v>
      </c>
      <c r="C2395" s="227" t="s">
        <v>396</v>
      </c>
      <c r="D2395" s="227" t="s">
        <v>397</v>
      </c>
      <c r="E2395" s="228">
        <v>1140</v>
      </c>
      <c r="F2395" s="228">
        <v>1140</v>
      </c>
      <c r="G2395" s="228">
        <v>1450</v>
      </c>
      <c r="H2395" s="228">
        <v>2030</v>
      </c>
      <c r="I2395" s="228">
        <v>2430</v>
      </c>
    </row>
    <row r="2396" spans="2:9">
      <c r="B2396" s="227">
        <v>95903</v>
      </c>
      <c r="C2396" s="227" t="s">
        <v>396</v>
      </c>
      <c r="D2396" s="227" t="s">
        <v>397</v>
      </c>
      <c r="E2396" s="228">
        <v>1790</v>
      </c>
      <c r="F2396" s="228">
        <v>1790</v>
      </c>
      <c r="G2396" s="228">
        <v>2280</v>
      </c>
      <c r="H2396" s="228">
        <v>3190</v>
      </c>
      <c r="I2396" s="228">
        <v>3830</v>
      </c>
    </row>
    <row r="2397" spans="2:9">
      <c r="B2397" s="227">
        <v>95910</v>
      </c>
      <c r="C2397" s="227" t="s">
        <v>402</v>
      </c>
      <c r="D2397" s="227" t="s">
        <v>403</v>
      </c>
      <c r="E2397" s="228">
        <v>1010</v>
      </c>
      <c r="F2397" s="228">
        <v>1110</v>
      </c>
      <c r="G2397" s="228">
        <v>1450</v>
      </c>
      <c r="H2397" s="228">
        <v>2030</v>
      </c>
      <c r="I2397" s="228">
        <v>2400</v>
      </c>
    </row>
    <row r="2398" spans="2:9">
      <c r="B2398" s="227">
        <v>95912</v>
      </c>
      <c r="C2398" s="227" t="s">
        <v>394</v>
      </c>
      <c r="D2398" s="227" t="s">
        <v>395</v>
      </c>
      <c r="E2398" s="228">
        <v>1350</v>
      </c>
      <c r="F2398" s="228">
        <v>1360</v>
      </c>
      <c r="G2398" s="228">
        <v>1790</v>
      </c>
      <c r="H2398" s="228">
        <v>2450</v>
      </c>
      <c r="I2398" s="228">
        <v>2860</v>
      </c>
    </row>
    <row r="2399" spans="2:9">
      <c r="B2399" s="227">
        <v>95912</v>
      </c>
      <c r="C2399" s="227" t="s">
        <v>398</v>
      </c>
      <c r="D2399" s="227" t="s">
        <v>399</v>
      </c>
      <c r="E2399" s="228">
        <v>1350</v>
      </c>
      <c r="F2399" s="228">
        <v>1360</v>
      </c>
      <c r="G2399" s="228">
        <v>1790</v>
      </c>
      <c r="H2399" s="228">
        <v>2450</v>
      </c>
      <c r="I2399" s="228">
        <v>2860</v>
      </c>
    </row>
    <row r="2400" spans="2:9">
      <c r="B2400" s="227">
        <v>95913</v>
      </c>
      <c r="C2400" s="227" t="s">
        <v>404</v>
      </c>
      <c r="D2400" s="227" t="s">
        <v>405</v>
      </c>
      <c r="E2400" s="228">
        <v>1150</v>
      </c>
      <c r="F2400" s="228">
        <v>1270</v>
      </c>
      <c r="G2400" s="228">
        <v>1670</v>
      </c>
      <c r="H2400" s="228">
        <v>2220</v>
      </c>
      <c r="I2400" s="228">
        <v>2800</v>
      </c>
    </row>
    <row r="2401" spans="2:9">
      <c r="B2401" s="227">
        <v>95914</v>
      </c>
      <c r="C2401" s="227" t="s">
        <v>400</v>
      </c>
      <c r="D2401" s="227" t="s">
        <v>401</v>
      </c>
      <c r="E2401" s="228">
        <v>1020</v>
      </c>
      <c r="F2401" s="228">
        <v>1040</v>
      </c>
      <c r="G2401" s="228">
        <v>1340</v>
      </c>
      <c r="H2401" s="228">
        <v>1880</v>
      </c>
      <c r="I2401" s="228">
        <v>2260</v>
      </c>
    </row>
    <row r="2402" spans="2:9">
      <c r="B2402" s="227">
        <v>95914</v>
      </c>
      <c r="C2402" s="227" t="s">
        <v>396</v>
      </c>
      <c r="D2402" s="227" t="s">
        <v>397</v>
      </c>
      <c r="E2402" s="228">
        <v>1020</v>
      </c>
      <c r="F2402" s="228">
        <v>1040</v>
      </c>
      <c r="G2402" s="228">
        <v>1340</v>
      </c>
      <c r="H2402" s="228">
        <v>1880</v>
      </c>
      <c r="I2402" s="228">
        <v>2260</v>
      </c>
    </row>
    <row r="2403" spans="2:9">
      <c r="B2403" s="227">
        <v>95915</v>
      </c>
      <c r="C2403" s="227" t="s">
        <v>406</v>
      </c>
      <c r="D2403" s="227" t="s">
        <v>407</v>
      </c>
      <c r="E2403" s="228">
        <v>910</v>
      </c>
      <c r="F2403" s="228">
        <v>1010</v>
      </c>
      <c r="G2403" s="228">
        <v>1320</v>
      </c>
      <c r="H2403" s="228">
        <v>1850</v>
      </c>
      <c r="I2403" s="228">
        <v>1890</v>
      </c>
    </row>
    <row r="2404" spans="2:9">
      <c r="B2404" s="227">
        <v>95916</v>
      </c>
      <c r="C2404" s="227" t="s">
        <v>400</v>
      </c>
      <c r="D2404" s="227" t="s">
        <v>401</v>
      </c>
      <c r="E2404" s="228">
        <v>950</v>
      </c>
      <c r="F2404" s="228">
        <v>990</v>
      </c>
      <c r="G2404" s="228">
        <v>1290</v>
      </c>
      <c r="H2404" s="228">
        <v>1820</v>
      </c>
      <c r="I2404" s="228">
        <v>2190</v>
      </c>
    </row>
    <row r="2405" spans="2:9">
      <c r="B2405" s="227">
        <v>95917</v>
      </c>
      <c r="C2405" s="227" t="s">
        <v>400</v>
      </c>
      <c r="D2405" s="227" t="s">
        <v>401</v>
      </c>
      <c r="E2405" s="228">
        <v>1240</v>
      </c>
      <c r="F2405" s="228">
        <v>1310</v>
      </c>
      <c r="G2405" s="228">
        <v>1700</v>
      </c>
      <c r="H2405" s="228">
        <v>2380</v>
      </c>
      <c r="I2405" s="228">
        <v>2850</v>
      </c>
    </row>
    <row r="2406" spans="2:9">
      <c r="B2406" s="227">
        <v>95918</v>
      </c>
      <c r="C2406" s="227" t="s">
        <v>396</v>
      </c>
      <c r="D2406" s="227" t="s">
        <v>397</v>
      </c>
      <c r="E2406" s="228">
        <v>1210</v>
      </c>
      <c r="F2406" s="228">
        <v>1210</v>
      </c>
      <c r="G2406" s="228">
        <v>1550</v>
      </c>
      <c r="H2406" s="228">
        <v>2170</v>
      </c>
      <c r="I2406" s="228">
        <v>2600</v>
      </c>
    </row>
    <row r="2407" spans="2:9">
      <c r="B2407" s="227">
        <v>95919</v>
      </c>
      <c r="C2407" s="227" t="s">
        <v>396</v>
      </c>
      <c r="D2407" s="227" t="s">
        <v>397</v>
      </c>
      <c r="E2407" s="228">
        <v>1140</v>
      </c>
      <c r="F2407" s="228">
        <v>1140</v>
      </c>
      <c r="G2407" s="228">
        <v>1450</v>
      </c>
      <c r="H2407" s="228">
        <v>2030</v>
      </c>
      <c r="I2407" s="228">
        <v>2430</v>
      </c>
    </row>
    <row r="2408" spans="2:9">
      <c r="B2408" s="227">
        <v>95920</v>
      </c>
      <c r="C2408" s="227" t="s">
        <v>404</v>
      </c>
      <c r="D2408" s="227" t="s">
        <v>405</v>
      </c>
      <c r="E2408" s="228">
        <v>1000</v>
      </c>
      <c r="F2408" s="228">
        <v>1060</v>
      </c>
      <c r="G2408" s="228">
        <v>1380</v>
      </c>
      <c r="H2408" s="228">
        <v>1890</v>
      </c>
      <c r="I2408" s="228">
        <v>2210</v>
      </c>
    </row>
    <row r="2409" spans="2:9">
      <c r="B2409" s="227">
        <v>95922</v>
      </c>
      <c r="C2409" s="227" t="s">
        <v>396</v>
      </c>
      <c r="D2409" s="227" t="s">
        <v>397</v>
      </c>
      <c r="E2409" s="228">
        <v>1020</v>
      </c>
      <c r="F2409" s="228">
        <v>1020</v>
      </c>
      <c r="G2409" s="228">
        <v>1320</v>
      </c>
      <c r="H2409" s="228">
        <v>1860</v>
      </c>
      <c r="I2409" s="228">
        <v>2240</v>
      </c>
    </row>
    <row r="2410" spans="2:9">
      <c r="B2410" s="227">
        <v>95922</v>
      </c>
      <c r="C2410" s="227" t="s">
        <v>402</v>
      </c>
      <c r="D2410" s="227" t="s">
        <v>403</v>
      </c>
      <c r="E2410" s="228">
        <v>1020</v>
      </c>
      <c r="F2410" s="228">
        <v>1020</v>
      </c>
      <c r="G2410" s="228">
        <v>1320</v>
      </c>
      <c r="H2410" s="228">
        <v>1860</v>
      </c>
      <c r="I2410" s="228">
        <v>2240</v>
      </c>
    </row>
    <row r="2411" spans="2:9">
      <c r="B2411" s="227">
        <v>95923</v>
      </c>
      <c r="C2411" s="227" t="s">
        <v>406</v>
      </c>
      <c r="D2411" s="227" t="s">
        <v>407</v>
      </c>
      <c r="E2411" s="228">
        <v>820</v>
      </c>
      <c r="F2411" s="228">
        <v>910</v>
      </c>
      <c r="G2411" s="228">
        <v>1190</v>
      </c>
      <c r="H2411" s="228">
        <v>1670</v>
      </c>
      <c r="I2411" s="228">
        <v>1800</v>
      </c>
    </row>
    <row r="2412" spans="2:9">
      <c r="B2412" s="227">
        <v>95924</v>
      </c>
      <c r="C2412" s="227" t="s">
        <v>392</v>
      </c>
      <c r="D2412" s="227" t="s">
        <v>393</v>
      </c>
      <c r="E2412" s="228">
        <v>1360</v>
      </c>
      <c r="F2412" s="228">
        <v>1360</v>
      </c>
      <c r="G2412" s="228">
        <v>1790</v>
      </c>
      <c r="H2412" s="228">
        <v>2510</v>
      </c>
      <c r="I2412" s="228">
        <v>3010</v>
      </c>
    </row>
    <row r="2413" spans="2:9">
      <c r="B2413" s="227">
        <v>95925</v>
      </c>
      <c r="C2413" s="227" t="s">
        <v>396</v>
      </c>
      <c r="D2413" s="227" t="s">
        <v>397</v>
      </c>
      <c r="E2413" s="228">
        <v>1140</v>
      </c>
      <c r="F2413" s="228">
        <v>1140</v>
      </c>
      <c r="G2413" s="228">
        <v>1450</v>
      </c>
      <c r="H2413" s="228">
        <v>2030</v>
      </c>
      <c r="I2413" s="228">
        <v>2430</v>
      </c>
    </row>
    <row r="2414" spans="2:9">
      <c r="B2414" s="227">
        <v>95926</v>
      </c>
      <c r="C2414" s="227" t="s">
        <v>400</v>
      </c>
      <c r="D2414" s="227" t="s">
        <v>401</v>
      </c>
      <c r="E2414" s="228">
        <v>1050</v>
      </c>
      <c r="F2414" s="228">
        <v>1110</v>
      </c>
      <c r="G2414" s="228">
        <v>1440</v>
      </c>
      <c r="H2414" s="228">
        <v>2020</v>
      </c>
      <c r="I2414" s="228">
        <v>2420</v>
      </c>
    </row>
    <row r="2415" spans="2:9">
      <c r="B2415" s="227">
        <v>95927</v>
      </c>
      <c r="C2415" s="227" t="s">
        <v>400</v>
      </c>
      <c r="D2415" s="227" t="s">
        <v>401</v>
      </c>
      <c r="E2415" s="228">
        <v>1070</v>
      </c>
      <c r="F2415" s="228">
        <v>1130</v>
      </c>
      <c r="G2415" s="228">
        <v>1470</v>
      </c>
      <c r="H2415" s="228">
        <v>2060</v>
      </c>
      <c r="I2415" s="228">
        <v>2470</v>
      </c>
    </row>
    <row r="2416" spans="2:9">
      <c r="B2416" s="227">
        <v>95928</v>
      </c>
      <c r="C2416" s="227" t="s">
        <v>400</v>
      </c>
      <c r="D2416" s="227" t="s">
        <v>401</v>
      </c>
      <c r="E2416" s="228">
        <v>1080</v>
      </c>
      <c r="F2416" s="228">
        <v>1140</v>
      </c>
      <c r="G2416" s="228">
        <v>1480</v>
      </c>
      <c r="H2416" s="228">
        <v>2070</v>
      </c>
      <c r="I2416" s="228">
        <v>2490</v>
      </c>
    </row>
    <row r="2417" spans="2:9">
      <c r="B2417" s="227">
        <v>95930</v>
      </c>
      <c r="C2417" s="227" t="s">
        <v>400</v>
      </c>
      <c r="D2417" s="227" t="s">
        <v>401</v>
      </c>
      <c r="E2417" s="228">
        <v>1070</v>
      </c>
      <c r="F2417" s="228">
        <v>1130</v>
      </c>
      <c r="G2417" s="228">
        <v>1470</v>
      </c>
      <c r="H2417" s="228">
        <v>2060</v>
      </c>
      <c r="I2417" s="228">
        <v>2470</v>
      </c>
    </row>
    <row r="2418" spans="2:9">
      <c r="B2418" s="227">
        <v>95930</v>
      </c>
      <c r="C2418" s="227" t="s">
        <v>396</v>
      </c>
      <c r="D2418" s="227" t="s">
        <v>397</v>
      </c>
      <c r="E2418" s="228">
        <v>1070</v>
      </c>
      <c r="F2418" s="228">
        <v>1130</v>
      </c>
      <c r="G2418" s="228">
        <v>1470</v>
      </c>
      <c r="H2418" s="228">
        <v>2060</v>
      </c>
      <c r="I2418" s="228">
        <v>2470</v>
      </c>
    </row>
    <row r="2419" spans="2:9">
      <c r="B2419" s="227">
        <v>95932</v>
      </c>
      <c r="C2419" s="227" t="s">
        <v>398</v>
      </c>
      <c r="D2419" s="227" t="s">
        <v>399</v>
      </c>
      <c r="E2419" s="228">
        <v>840</v>
      </c>
      <c r="F2419" s="228">
        <v>850</v>
      </c>
      <c r="G2419" s="228">
        <v>1110</v>
      </c>
      <c r="H2419" s="228">
        <v>1490</v>
      </c>
      <c r="I2419" s="228">
        <v>1500</v>
      </c>
    </row>
    <row r="2420" spans="2:9">
      <c r="B2420" s="227">
        <v>95934</v>
      </c>
      <c r="C2420" s="227" t="s">
        <v>406</v>
      </c>
      <c r="D2420" s="227" t="s">
        <v>407</v>
      </c>
      <c r="E2420" s="228">
        <v>730</v>
      </c>
      <c r="F2420" s="228">
        <v>800</v>
      </c>
      <c r="G2420" s="228">
        <v>1050</v>
      </c>
      <c r="H2420" s="228">
        <v>1480</v>
      </c>
      <c r="I2420" s="228">
        <v>1690</v>
      </c>
    </row>
    <row r="2421" spans="2:9">
      <c r="B2421" s="227">
        <v>95935</v>
      </c>
      <c r="C2421" s="227" t="s">
        <v>396</v>
      </c>
      <c r="D2421" s="227" t="s">
        <v>397</v>
      </c>
      <c r="E2421" s="228">
        <v>1140</v>
      </c>
      <c r="F2421" s="228">
        <v>1140</v>
      </c>
      <c r="G2421" s="228">
        <v>1450</v>
      </c>
      <c r="H2421" s="228">
        <v>2030</v>
      </c>
      <c r="I2421" s="228">
        <v>2430</v>
      </c>
    </row>
    <row r="2422" spans="2:9">
      <c r="B2422" s="227">
        <v>95936</v>
      </c>
      <c r="C2422" s="227" t="s">
        <v>402</v>
      </c>
      <c r="D2422" s="227" t="s">
        <v>403</v>
      </c>
      <c r="E2422" s="228">
        <v>1010</v>
      </c>
      <c r="F2422" s="228">
        <v>1110</v>
      </c>
      <c r="G2422" s="228">
        <v>1450</v>
      </c>
      <c r="H2422" s="228">
        <v>2030</v>
      </c>
      <c r="I2422" s="228">
        <v>2400</v>
      </c>
    </row>
    <row r="2423" spans="2:9">
      <c r="B2423" s="227">
        <v>95937</v>
      </c>
      <c r="C2423" s="227" t="s">
        <v>394</v>
      </c>
      <c r="D2423" s="227" t="s">
        <v>395</v>
      </c>
      <c r="E2423" s="228">
        <v>1350</v>
      </c>
      <c r="F2423" s="228">
        <v>1360</v>
      </c>
      <c r="G2423" s="228">
        <v>1790</v>
      </c>
      <c r="H2423" s="228">
        <v>2450</v>
      </c>
      <c r="I2423" s="228">
        <v>2860</v>
      </c>
    </row>
    <row r="2424" spans="2:9">
      <c r="B2424" s="227">
        <v>95938</v>
      </c>
      <c r="C2424" s="227" t="s">
        <v>400</v>
      </c>
      <c r="D2424" s="227" t="s">
        <v>401</v>
      </c>
      <c r="E2424" s="228">
        <v>1210</v>
      </c>
      <c r="F2424" s="228">
        <v>1280</v>
      </c>
      <c r="G2424" s="228">
        <v>1660</v>
      </c>
      <c r="H2424" s="228">
        <v>2330</v>
      </c>
      <c r="I2424" s="228">
        <v>2790</v>
      </c>
    </row>
    <row r="2425" spans="2:9">
      <c r="B2425" s="227">
        <v>95939</v>
      </c>
      <c r="C2425" s="227" t="s">
        <v>398</v>
      </c>
      <c r="D2425" s="227" t="s">
        <v>399</v>
      </c>
      <c r="E2425" s="228">
        <v>950</v>
      </c>
      <c r="F2425" s="228">
        <v>1060</v>
      </c>
      <c r="G2425" s="228">
        <v>1390</v>
      </c>
      <c r="H2425" s="228">
        <v>1850</v>
      </c>
      <c r="I2425" s="228">
        <v>2330</v>
      </c>
    </row>
    <row r="2426" spans="2:9">
      <c r="B2426" s="227">
        <v>95939</v>
      </c>
      <c r="C2426" s="227" t="s">
        <v>404</v>
      </c>
      <c r="D2426" s="227" t="s">
        <v>405</v>
      </c>
      <c r="E2426" s="228">
        <v>950</v>
      </c>
      <c r="F2426" s="228">
        <v>1060</v>
      </c>
      <c r="G2426" s="228">
        <v>1390</v>
      </c>
      <c r="H2426" s="228">
        <v>1850</v>
      </c>
      <c r="I2426" s="228">
        <v>2330</v>
      </c>
    </row>
    <row r="2427" spans="2:9">
      <c r="B2427" s="227">
        <v>95940</v>
      </c>
      <c r="C2427" s="227" t="s">
        <v>400</v>
      </c>
      <c r="D2427" s="227" t="s">
        <v>401</v>
      </c>
      <c r="E2427" s="228">
        <v>1070</v>
      </c>
      <c r="F2427" s="228">
        <v>1130</v>
      </c>
      <c r="G2427" s="228">
        <v>1470</v>
      </c>
      <c r="H2427" s="228">
        <v>2060</v>
      </c>
      <c r="I2427" s="228">
        <v>2470</v>
      </c>
    </row>
    <row r="2428" spans="2:9">
      <c r="B2428" s="227">
        <v>95941</v>
      </c>
      <c r="C2428" s="227" t="s">
        <v>400</v>
      </c>
      <c r="D2428" s="227" t="s">
        <v>401</v>
      </c>
      <c r="E2428" s="228">
        <v>1070</v>
      </c>
      <c r="F2428" s="228">
        <v>1130</v>
      </c>
      <c r="G2428" s="228">
        <v>1470</v>
      </c>
      <c r="H2428" s="228">
        <v>2060</v>
      </c>
      <c r="I2428" s="228">
        <v>2470</v>
      </c>
    </row>
    <row r="2429" spans="2:9">
      <c r="B2429" s="227">
        <v>95941</v>
      </c>
      <c r="C2429" s="227" t="s">
        <v>396</v>
      </c>
      <c r="D2429" s="227" t="s">
        <v>397</v>
      </c>
      <c r="E2429" s="228">
        <v>1070</v>
      </c>
      <c r="F2429" s="228">
        <v>1130</v>
      </c>
      <c r="G2429" s="228">
        <v>1470</v>
      </c>
      <c r="H2429" s="228">
        <v>2060</v>
      </c>
      <c r="I2429" s="228">
        <v>2470</v>
      </c>
    </row>
    <row r="2430" spans="2:9">
      <c r="B2430" s="227">
        <v>95942</v>
      </c>
      <c r="C2430" s="227" t="s">
        <v>400</v>
      </c>
      <c r="D2430" s="227" t="s">
        <v>401</v>
      </c>
      <c r="E2430" s="228">
        <v>1020</v>
      </c>
      <c r="F2430" s="228">
        <v>1080</v>
      </c>
      <c r="G2430" s="228">
        <v>1400</v>
      </c>
      <c r="H2430" s="228">
        <v>1960</v>
      </c>
      <c r="I2430" s="228">
        <v>2350</v>
      </c>
    </row>
    <row r="2431" spans="2:9">
      <c r="B2431" s="227">
        <v>95943</v>
      </c>
      <c r="C2431" s="227" t="s">
        <v>404</v>
      </c>
      <c r="D2431" s="227" t="s">
        <v>405</v>
      </c>
      <c r="E2431" s="228">
        <v>880</v>
      </c>
      <c r="F2431" s="228">
        <v>980</v>
      </c>
      <c r="G2431" s="228">
        <v>1290</v>
      </c>
      <c r="H2431" s="228">
        <v>1710</v>
      </c>
      <c r="I2431" s="228">
        <v>2170</v>
      </c>
    </row>
    <row r="2432" spans="2:9">
      <c r="B2432" s="227">
        <v>95944</v>
      </c>
      <c r="C2432" s="227" t="s">
        <v>402</v>
      </c>
      <c r="D2432" s="227" t="s">
        <v>403</v>
      </c>
      <c r="E2432" s="228">
        <v>1010</v>
      </c>
      <c r="F2432" s="228">
        <v>1110</v>
      </c>
      <c r="G2432" s="228">
        <v>1450</v>
      </c>
      <c r="H2432" s="228">
        <v>2030</v>
      </c>
      <c r="I2432" s="228">
        <v>2400</v>
      </c>
    </row>
    <row r="2433" spans="2:9">
      <c r="B2433" s="227">
        <v>95945</v>
      </c>
      <c r="C2433" s="227" t="s">
        <v>392</v>
      </c>
      <c r="D2433" s="227" t="s">
        <v>393</v>
      </c>
      <c r="E2433" s="228">
        <v>1170</v>
      </c>
      <c r="F2433" s="228">
        <v>1170</v>
      </c>
      <c r="G2433" s="228">
        <v>1540</v>
      </c>
      <c r="H2433" s="228">
        <v>2160</v>
      </c>
      <c r="I2433" s="228">
        <v>2590</v>
      </c>
    </row>
    <row r="2434" spans="2:9">
      <c r="B2434" s="227">
        <v>95946</v>
      </c>
      <c r="C2434" s="227" t="s">
        <v>392</v>
      </c>
      <c r="D2434" s="227" t="s">
        <v>393</v>
      </c>
      <c r="E2434" s="228">
        <v>1730</v>
      </c>
      <c r="F2434" s="228">
        <v>1740</v>
      </c>
      <c r="G2434" s="228">
        <v>2280</v>
      </c>
      <c r="H2434" s="228">
        <v>3190</v>
      </c>
      <c r="I2434" s="228">
        <v>3830</v>
      </c>
    </row>
    <row r="2435" spans="2:9">
      <c r="B2435" s="227">
        <v>95947</v>
      </c>
      <c r="C2435" s="227" t="s">
        <v>406</v>
      </c>
      <c r="D2435" s="227" t="s">
        <v>407</v>
      </c>
      <c r="E2435" s="228">
        <v>730</v>
      </c>
      <c r="F2435" s="228">
        <v>800</v>
      </c>
      <c r="G2435" s="228">
        <v>1050</v>
      </c>
      <c r="H2435" s="228">
        <v>1480</v>
      </c>
      <c r="I2435" s="228">
        <v>1690</v>
      </c>
    </row>
    <row r="2436" spans="2:9">
      <c r="B2436" s="227">
        <v>95948</v>
      </c>
      <c r="C2436" s="227" t="s">
        <v>400</v>
      </c>
      <c r="D2436" s="227" t="s">
        <v>401</v>
      </c>
      <c r="E2436" s="228">
        <v>1020</v>
      </c>
      <c r="F2436" s="228">
        <v>1020</v>
      </c>
      <c r="G2436" s="228">
        <v>1320</v>
      </c>
      <c r="H2436" s="228">
        <v>1860</v>
      </c>
      <c r="I2436" s="228">
        <v>2240</v>
      </c>
    </row>
    <row r="2437" spans="2:9">
      <c r="B2437" s="227">
        <v>95948</v>
      </c>
      <c r="C2437" s="227" t="s">
        <v>396</v>
      </c>
      <c r="D2437" s="227" t="s">
        <v>397</v>
      </c>
      <c r="E2437" s="228">
        <v>1020</v>
      </c>
      <c r="F2437" s="228">
        <v>1020</v>
      </c>
      <c r="G2437" s="228">
        <v>1320</v>
      </c>
      <c r="H2437" s="228">
        <v>1860</v>
      </c>
      <c r="I2437" s="228">
        <v>2240</v>
      </c>
    </row>
    <row r="2438" spans="2:9">
      <c r="B2438" s="227">
        <v>95949</v>
      </c>
      <c r="C2438" s="227" t="s">
        <v>392</v>
      </c>
      <c r="D2438" s="227" t="s">
        <v>393</v>
      </c>
      <c r="E2438" s="228">
        <v>1530</v>
      </c>
      <c r="F2438" s="228">
        <v>1540</v>
      </c>
      <c r="G2438" s="228">
        <v>2020</v>
      </c>
      <c r="H2438" s="228">
        <v>2830</v>
      </c>
      <c r="I2438" s="228">
        <v>3390</v>
      </c>
    </row>
    <row r="2439" spans="2:9">
      <c r="B2439" s="227">
        <v>95950</v>
      </c>
      <c r="C2439" s="227" t="s">
        <v>398</v>
      </c>
      <c r="D2439" s="227" t="s">
        <v>399</v>
      </c>
      <c r="E2439" s="228">
        <v>970</v>
      </c>
      <c r="F2439" s="228">
        <v>970</v>
      </c>
      <c r="G2439" s="228">
        <v>1250</v>
      </c>
      <c r="H2439" s="228">
        <v>1740</v>
      </c>
      <c r="I2439" s="228">
        <v>1960</v>
      </c>
    </row>
    <row r="2440" spans="2:9">
      <c r="B2440" s="227">
        <v>95951</v>
      </c>
      <c r="C2440" s="227" t="s">
        <v>404</v>
      </c>
      <c r="D2440" s="227" t="s">
        <v>405</v>
      </c>
      <c r="E2440" s="228">
        <v>700</v>
      </c>
      <c r="F2440" s="228">
        <v>780</v>
      </c>
      <c r="G2440" s="228">
        <v>1030</v>
      </c>
      <c r="H2440" s="228">
        <v>1340</v>
      </c>
      <c r="I2440" s="228">
        <v>1700</v>
      </c>
    </row>
    <row r="2441" spans="2:9">
      <c r="B2441" s="227">
        <v>95953</v>
      </c>
      <c r="C2441" s="227" t="s">
        <v>396</v>
      </c>
      <c r="D2441" s="227" t="s">
        <v>397</v>
      </c>
      <c r="E2441" s="228">
        <v>1220</v>
      </c>
      <c r="F2441" s="228">
        <v>1230</v>
      </c>
      <c r="G2441" s="228">
        <v>1560</v>
      </c>
      <c r="H2441" s="228">
        <v>2190</v>
      </c>
      <c r="I2441" s="228">
        <v>2620</v>
      </c>
    </row>
    <row r="2442" spans="2:9">
      <c r="B2442" s="227">
        <v>95954</v>
      </c>
      <c r="C2442" s="227" t="s">
        <v>400</v>
      </c>
      <c r="D2442" s="227" t="s">
        <v>401</v>
      </c>
      <c r="E2442" s="228">
        <v>980</v>
      </c>
      <c r="F2442" s="228">
        <v>1040</v>
      </c>
      <c r="G2442" s="228">
        <v>1350</v>
      </c>
      <c r="H2442" s="228">
        <v>1890</v>
      </c>
      <c r="I2442" s="228">
        <v>2270</v>
      </c>
    </row>
    <row r="2443" spans="2:9">
      <c r="B2443" s="227">
        <v>95955</v>
      </c>
      <c r="C2443" s="227" t="s">
        <v>398</v>
      </c>
      <c r="D2443" s="227" t="s">
        <v>399</v>
      </c>
      <c r="E2443" s="228">
        <v>920</v>
      </c>
      <c r="F2443" s="228">
        <v>920</v>
      </c>
      <c r="G2443" s="228">
        <v>1210</v>
      </c>
      <c r="H2443" s="228">
        <v>1630</v>
      </c>
      <c r="I2443" s="228">
        <v>1630</v>
      </c>
    </row>
    <row r="2444" spans="2:9">
      <c r="B2444" s="227">
        <v>95956</v>
      </c>
      <c r="C2444" s="227" t="s">
        <v>406</v>
      </c>
      <c r="D2444" s="227" t="s">
        <v>407</v>
      </c>
      <c r="E2444" s="228">
        <v>990</v>
      </c>
      <c r="F2444" s="228">
        <v>1110</v>
      </c>
      <c r="G2444" s="228">
        <v>1450</v>
      </c>
      <c r="H2444" s="228">
        <v>2030</v>
      </c>
      <c r="I2444" s="228">
        <v>2070</v>
      </c>
    </row>
    <row r="2445" spans="2:9">
      <c r="B2445" s="227">
        <v>95957</v>
      </c>
      <c r="C2445" s="227" t="s">
        <v>396</v>
      </c>
      <c r="D2445" s="227" t="s">
        <v>397</v>
      </c>
      <c r="E2445" s="228">
        <v>1020</v>
      </c>
      <c r="F2445" s="228">
        <v>1020</v>
      </c>
      <c r="G2445" s="228">
        <v>1320</v>
      </c>
      <c r="H2445" s="228">
        <v>1860</v>
      </c>
      <c r="I2445" s="228">
        <v>2240</v>
      </c>
    </row>
    <row r="2446" spans="2:9">
      <c r="B2446" s="227">
        <v>95957</v>
      </c>
      <c r="C2446" s="227" t="s">
        <v>398</v>
      </c>
      <c r="D2446" s="227" t="s">
        <v>399</v>
      </c>
      <c r="E2446" s="228">
        <v>1020</v>
      </c>
      <c r="F2446" s="228">
        <v>1020</v>
      </c>
      <c r="G2446" s="228">
        <v>1320</v>
      </c>
      <c r="H2446" s="228">
        <v>1860</v>
      </c>
      <c r="I2446" s="228">
        <v>2240</v>
      </c>
    </row>
    <row r="2447" spans="2:9">
      <c r="B2447" s="227">
        <v>95958</v>
      </c>
      <c r="C2447" s="227" t="s">
        <v>400</v>
      </c>
      <c r="D2447" s="227" t="s">
        <v>401</v>
      </c>
      <c r="E2447" s="228">
        <v>1070</v>
      </c>
      <c r="F2447" s="228">
        <v>1130</v>
      </c>
      <c r="G2447" s="228">
        <v>1470</v>
      </c>
      <c r="H2447" s="228">
        <v>2060</v>
      </c>
      <c r="I2447" s="228">
        <v>2470</v>
      </c>
    </row>
    <row r="2448" spans="2:9">
      <c r="B2448" s="227">
        <v>95959</v>
      </c>
      <c r="C2448" s="227" t="s">
        <v>392</v>
      </c>
      <c r="D2448" s="227" t="s">
        <v>393</v>
      </c>
      <c r="E2448" s="228">
        <v>1430</v>
      </c>
      <c r="F2448" s="228">
        <v>1440</v>
      </c>
      <c r="G2448" s="228">
        <v>1890</v>
      </c>
      <c r="H2448" s="228">
        <v>2650</v>
      </c>
      <c r="I2448" s="228">
        <v>3170</v>
      </c>
    </row>
    <row r="2449" spans="2:9">
      <c r="B2449" s="227">
        <v>95960</v>
      </c>
      <c r="C2449" s="227" t="s">
        <v>396</v>
      </c>
      <c r="D2449" s="227" t="s">
        <v>397</v>
      </c>
      <c r="E2449" s="228">
        <v>1310</v>
      </c>
      <c r="F2449" s="228">
        <v>1320</v>
      </c>
      <c r="G2449" s="228">
        <v>1720</v>
      </c>
      <c r="H2449" s="228">
        <v>2410</v>
      </c>
      <c r="I2449" s="228">
        <v>2880</v>
      </c>
    </row>
    <row r="2450" spans="2:9">
      <c r="B2450" s="227">
        <v>95960</v>
      </c>
      <c r="C2450" s="227" t="s">
        <v>392</v>
      </c>
      <c r="D2450" s="227" t="s">
        <v>393</v>
      </c>
      <c r="E2450" s="228">
        <v>1310</v>
      </c>
      <c r="F2450" s="228">
        <v>1320</v>
      </c>
      <c r="G2450" s="228">
        <v>1720</v>
      </c>
      <c r="H2450" s="228">
        <v>2410</v>
      </c>
      <c r="I2450" s="228">
        <v>2880</v>
      </c>
    </row>
    <row r="2451" spans="2:9">
      <c r="B2451" s="227">
        <v>95960</v>
      </c>
      <c r="C2451" s="227" t="s">
        <v>402</v>
      </c>
      <c r="D2451" s="227" t="s">
        <v>403</v>
      </c>
      <c r="E2451" s="228">
        <v>1310</v>
      </c>
      <c r="F2451" s="228">
        <v>1320</v>
      </c>
      <c r="G2451" s="228">
        <v>1720</v>
      </c>
      <c r="H2451" s="228">
        <v>2410</v>
      </c>
      <c r="I2451" s="228">
        <v>2880</v>
      </c>
    </row>
    <row r="2452" spans="2:9">
      <c r="B2452" s="227">
        <v>95961</v>
      </c>
      <c r="C2452" s="227" t="s">
        <v>396</v>
      </c>
      <c r="D2452" s="227" t="s">
        <v>397</v>
      </c>
      <c r="E2452" s="228">
        <v>1190</v>
      </c>
      <c r="F2452" s="228">
        <v>1190</v>
      </c>
      <c r="G2452" s="228">
        <v>1510</v>
      </c>
      <c r="H2452" s="228">
        <v>2120</v>
      </c>
      <c r="I2452" s="228">
        <v>2540</v>
      </c>
    </row>
    <row r="2453" spans="2:9">
      <c r="B2453" s="227">
        <v>95962</v>
      </c>
      <c r="C2453" s="227" t="s">
        <v>396</v>
      </c>
      <c r="D2453" s="227" t="s">
        <v>397</v>
      </c>
      <c r="E2453" s="228">
        <v>1140</v>
      </c>
      <c r="F2453" s="228">
        <v>1140</v>
      </c>
      <c r="G2453" s="228">
        <v>1450</v>
      </c>
      <c r="H2453" s="228">
        <v>2030</v>
      </c>
      <c r="I2453" s="228">
        <v>2430</v>
      </c>
    </row>
    <row r="2454" spans="2:9">
      <c r="B2454" s="227">
        <v>95963</v>
      </c>
      <c r="C2454" s="227" t="s">
        <v>404</v>
      </c>
      <c r="D2454" s="227" t="s">
        <v>405</v>
      </c>
      <c r="E2454" s="228">
        <v>920</v>
      </c>
      <c r="F2454" s="228">
        <v>1020</v>
      </c>
      <c r="G2454" s="228">
        <v>1340</v>
      </c>
      <c r="H2454" s="228">
        <v>1780</v>
      </c>
      <c r="I2454" s="228">
        <v>2240</v>
      </c>
    </row>
    <row r="2455" spans="2:9">
      <c r="B2455" s="227">
        <v>95963</v>
      </c>
      <c r="C2455" s="227" t="s">
        <v>408</v>
      </c>
      <c r="D2455" s="227" t="s">
        <v>409</v>
      </c>
      <c r="E2455" s="228">
        <v>920</v>
      </c>
      <c r="F2455" s="228">
        <v>1020</v>
      </c>
      <c r="G2455" s="228">
        <v>1340</v>
      </c>
      <c r="H2455" s="228">
        <v>1780</v>
      </c>
      <c r="I2455" s="228">
        <v>2240</v>
      </c>
    </row>
    <row r="2456" spans="2:9">
      <c r="B2456" s="227">
        <v>95965</v>
      </c>
      <c r="C2456" s="227" t="s">
        <v>400</v>
      </c>
      <c r="D2456" s="227" t="s">
        <v>401</v>
      </c>
      <c r="E2456" s="228">
        <v>950</v>
      </c>
      <c r="F2456" s="228">
        <v>990</v>
      </c>
      <c r="G2456" s="228">
        <v>1290</v>
      </c>
      <c r="H2456" s="228">
        <v>1820</v>
      </c>
      <c r="I2456" s="228">
        <v>2190</v>
      </c>
    </row>
    <row r="2457" spans="2:9">
      <c r="B2457" s="227">
        <v>95966</v>
      </c>
      <c r="C2457" s="227" t="s">
        <v>400</v>
      </c>
      <c r="D2457" s="227" t="s">
        <v>401</v>
      </c>
      <c r="E2457" s="228">
        <v>1020</v>
      </c>
      <c r="F2457" s="228">
        <v>1020</v>
      </c>
      <c r="G2457" s="228">
        <v>1320</v>
      </c>
      <c r="H2457" s="228">
        <v>1860</v>
      </c>
      <c r="I2457" s="228">
        <v>2240</v>
      </c>
    </row>
    <row r="2458" spans="2:9">
      <c r="B2458" s="227">
        <v>95966</v>
      </c>
      <c r="C2458" s="227" t="s">
        <v>396</v>
      </c>
      <c r="D2458" s="227" t="s">
        <v>397</v>
      </c>
      <c r="E2458" s="228">
        <v>1020</v>
      </c>
      <c r="F2458" s="228">
        <v>1020</v>
      </c>
      <c r="G2458" s="228">
        <v>1320</v>
      </c>
      <c r="H2458" s="228">
        <v>1860</v>
      </c>
      <c r="I2458" s="228">
        <v>2240</v>
      </c>
    </row>
    <row r="2459" spans="2:9">
      <c r="B2459" s="227">
        <v>95967</v>
      </c>
      <c r="C2459" s="227" t="s">
        <v>400</v>
      </c>
      <c r="D2459" s="227" t="s">
        <v>401</v>
      </c>
      <c r="E2459" s="228">
        <v>1070</v>
      </c>
      <c r="F2459" s="228">
        <v>1130</v>
      </c>
      <c r="G2459" s="228">
        <v>1470</v>
      </c>
      <c r="H2459" s="228">
        <v>2060</v>
      </c>
      <c r="I2459" s="228">
        <v>2470</v>
      </c>
    </row>
    <row r="2460" spans="2:9">
      <c r="B2460" s="227">
        <v>95968</v>
      </c>
      <c r="C2460" s="227" t="s">
        <v>400</v>
      </c>
      <c r="D2460" s="227" t="s">
        <v>401</v>
      </c>
      <c r="E2460" s="228">
        <v>950</v>
      </c>
      <c r="F2460" s="228">
        <v>990</v>
      </c>
      <c r="G2460" s="228">
        <v>1290</v>
      </c>
      <c r="H2460" s="228">
        <v>1820</v>
      </c>
      <c r="I2460" s="228">
        <v>2190</v>
      </c>
    </row>
    <row r="2461" spans="2:9">
      <c r="B2461" s="227">
        <v>95969</v>
      </c>
      <c r="C2461" s="227" t="s">
        <v>400</v>
      </c>
      <c r="D2461" s="227" t="s">
        <v>401</v>
      </c>
      <c r="E2461" s="228">
        <v>970</v>
      </c>
      <c r="F2461" s="228">
        <v>1020</v>
      </c>
      <c r="G2461" s="228">
        <v>1330</v>
      </c>
      <c r="H2461" s="228">
        <v>1860</v>
      </c>
      <c r="I2461" s="228">
        <v>2230</v>
      </c>
    </row>
    <row r="2462" spans="2:9">
      <c r="B2462" s="227">
        <v>95970</v>
      </c>
      <c r="C2462" s="227" t="s">
        <v>398</v>
      </c>
      <c r="D2462" s="227" t="s">
        <v>399</v>
      </c>
      <c r="E2462" s="228">
        <v>900</v>
      </c>
      <c r="F2462" s="228">
        <v>930</v>
      </c>
      <c r="G2462" s="228">
        <v>1230</v>
      </c>
      <c r="H2462" s="228">
        <v>1640</v>
      </c>
      <c r="I2462" s="228">
        <v>1770</v>
      </c>
    </row>
    <row r="2463" spans="2:9">
      <c r="B2463" s="227">
        <v>95970</v>
      </c>
      <c r="C2463" s="227" t="s">
        <v>404</v>
      </c>
      <c r="D2463" s="227" t="s">
        <v>405</v>
      </c>
      <c r="E2463" s="228">
        <v>900</v>
      </c>
      <c r="F2463" s="228">
        <v>930</v>
      </c>
      <c r="G2463" s="228">
        <v>1230</v>
      </c>
      <c r="H2463" s="228">
        <v>1640</v>
      </c>
      <c r="I2463" s="228">
        <v>1770</v>
      </c>
    </row>
    <row r="2464" spans="2:9">
      <c r="B2464" s="227">
        <v>95971</v>
      </c>
      <c r="C2464" s="227" t="s">
        <v>406</v>
      </c>
      <c r="D2464" s="227" t="s">
        <v>407</v>
      </c>
      <c r="E2464" s="228">
        <v>990</v>
      </c>
      <c r="F2464" s="228">
        <v>1110</v>
      </c>
      <c r="G2464" s="228">
        <v>1450</v>
      </c>
      <c r="H2464" s="228">
        <v>2030</v>
      </c>
      <c r="I2464" s="228">
        <v>2070</v>
      </c>
    </row>
    <row r="2465" spans="2:9">
      <c r="B2465" s="227">
        <v>95972</v>
      </c>
      <c r="C2465" s="227" t="s">
        <v>396</v>
      </c>
      <c r="D2465" s="227" t="s">
        <v>397</v>
      </c>
      <c r="E2465" s="228">
        <v>1140</v>
      </c>
      <c r="F2465" s="228">
        <v>1140</v>
      </c>
      <c r="G2465" s="228">
        <v>1450</v>
      </c>
      <c r="H2465" s="228">
        <v>2030</v>
      </c>
      <c r="I2465" s="228">
        <v>2430</v>
      </c>
    </row>
    <row r="2466" spans="2:9">
      <c r="B2466" s="227">
        <v>95973</v>
      </c>
      <c r="C2466" s="227" t="s">
        <v>400</v>
      </c>
      <c r="D2466" s="227" t="s">
        <v>401</v>
      </c>
      <c r="E2466" s="228">
        <v>1130</v>
      </c>
      <c r="F2466" s="228">
        <v>1190</v>
      </c>
      <c r="G2466" s="228">
        <v>1550</v>
      </c>
      <c r="H2466" s="228">
        <v>2170</v>
      </c>
      <c r="I2466" s="228">
        <v>2600</v>
      </c>
    </row>
    <row r="2467" spans="2:9">
      <c r="B2467" s="227">
        <v>95973</v>
      </c>
      <c r="C2467" s="227" t="s">
        <v>408</v>
      </c>
      <c r="D2467" s="227" t="s">
        <v>409</v>
      </c>
      <c r="E2467" s="228">
        <v>1130</v>
      </c>
      <c r="F2467" s="228">
        <v>1190</v>
      </c>
      <c r="G2467" s="228">
        <v>1550</v>
      </c>
      <c r="H2467" s="228">
        <v>2170</v>
      </c>
      <c r="I2467" s="228">
        <v>2600</v>
      </c>
    </row>
    <row r="2468" spans="2:9">
      <c r="B2468" s="227">
        <v>95974</v>
      </c>
      <c r="C2468" s="227" t="s">
        <v>400</v>
      </c>
      <c r="D2468" s="227" t="s">
        <v>401</v>
      </c>
      <c r="E2468" s="228">
        <v>950</v>
      </c>
      <c r="F2468" s="228">
        <v>990</v>
      </c>
      <c r="G2468" s="228">
        <v>1290</v>
      </c>
      <c r="H2468" s="228">
        <v>1820</v>
      </c>
      <c r="I2468" s="228">
        <v>2190</v>
      </c>
    </row>
    <row r="2469" spans="2:9">
      <c r="B2469" s="227">
        <v>95975</v>
      </c>
      <c r="C2469" s="227" t="s">
        <v>392</v>
      </c>
      <c r="D2469" s="227" t="s">
        <v>393</v>
      </c>
      <c r="E2469" s="228">
        <v>1140</v>
      </c>
      <c r="F2469" s="228">
        <v>1150</v>
      </c>
      <c r="G2469" s="228">
        <v>1510</v>
      </c>
      <c r="H2469" s="228">
        <v>2120</v>
      </c>
      <c r="I2469" s="228">
        <v>2540</v>
      </c>
    </row>
    <row r="2470" spans="2:9">
      <c r="B2470" s="227">
        <v>95977</v>
      </c>
      <c r="C2470" s="227" t="s">
        <v>396</v>
      </c>
      <c r="D2470" s="227" t="s">
        <v>397</v>
      </c>
      <c r="E2470" s="228">
        <v>1560</v>
      </c>
      <c r="F2470" s="228">
        <v>1570</v>
      </c>
      <c r="G2470" s="228">
        <v>2030</v>
      </c>
      <c r="H2470" s="228">
        <v>2840</v>
      </c>
      <c r="I2470" s="228">
        <v>3410</v>
      </c>
    </row>
    <row r="2471" spans="2:9">
      <c r="B2471" s="227">
        <v>95977</v>
      </c>
      <c r="C2471" s="227" t="s">
        <v>392</v>
      </c>
      <c r="D2471" s="227" t="s">
        <v>393</v>
      </c>
      <c r="E2471" s="228">
        <v>1560</v>
      </c>
      <c r="F2471" s="228">
        <v>1570</v>
      </c>
      <c r="G2471" s="228">
        <v>2030</v>
      </c>
      <c r="H2471" s="228">
        <v>2840</v>
      </c>
      <c r="I2471" s="228">
        <v>3410</v>
      </c>
    </row>
    <row r="2472" spans="2:9">
      <c r="B2472" s="227">
        <v>95978</v>
      </c>
      <c r="C2472" s="227" t="s">
        <v>400</v>
      </c>
      <c r="D2472" s="227" t="s">
        <v>401</v>
      </c>
      <c r="E2472" s="228">
        <v>980</v>
      </c>
      <c r="F2472" s="228">
        <v>1040</v>
      </c>
      <c r="G2472" s="228">
        <v>1350</v>
      </c>
      <c r="H2472" s="228">
        <v>1890</v>
      </c>
      <c r="I2472" s="228">
        <v>2270</v>
      </c>
    </row>
    <row r="2473" spans="2:9">
      <c r="B2473" s="227">
        <v>95979</v>
      </c>
      <c r="C2473" s="227" t="s">
        <v>398</v>
      </c>
      <c r="D2473" s="227" t="s">
        <v>399</v>
      </c>
      <c r="E2473" s="228">
        <v>750</v>
      </c>
      <c r="F2473" s="228">
        <v>750</v>
      </c>
      <c r="G2473" s="228">
        <v>990</v>
      </c>
      <c r="H2473" s="228">
        <v>1370</v>
      </c>
      <c r="I2473" s="228">
        <v>1380</v>
      </c>
    </row>
    <row r="2474" spans="2:9">
      <c r="B2474" s="227">
        <v>95980</v>
      </c>
      <c r="C2474" s="227" t="s">
        <v>406</v>
      </c>
      <c r="D2474" s="227" t="s">
        <v>407</v>
      </c>
      <c r="E2474" s="228">
        <v>910</v>
      </c>
      <c r="F2474" s="228">
        <v>1010</v>
      </c>
      <c r="G2474" s="228">
        <v>1320</v>
      </c>
      <c r="H2474" s="228">
        <v>1850</v>
      </c>
      <c r="I2474" s="228">
        <v>1890</v>
      </c>
    </row>
    <row r="2475" spans="2:9">
      <c r="B2475" s="227">
        <v>95981</v>
      </c>
      <c r="C2475" s="227" t="s">
        <v>396</v>
      </c>
      <c r="D2475" s="227" t="s">
        <v>397</v>
      </c>
      <c r="E2475" s="228">
        <v>1140</v>
      </c>
      <c r="F2475" s="228">
        <v>1140</v>
      </c>
      <c r="G2475" s="228">
        <v>1450</v>
      </c>
      <c r="H2475" s="228">
        <v>2030</v>
      </c>
      <c r="I2475" s="228">
        <v>2430</v>
      </c>
    </row>
    <row r="2476" spans="2:9">
      <c r="B2476" s="227">
        <v>95981</v>
      </c>
      <c r="C2476" s="227" t="s">
        <v>406</v>
      </c>
      <c r="D2476" s="227" t="s">
        <v>407</v>
      </c>
      <c r="E2476" s="228">
        <v>1140</v>
      </c>
      <c r="F2476" s="228">
        <v>1140</v>
      </c>
      <c r="G2476" s="228">
        <v>1450</v>
      </c>
      <c r="H2476" s="228">
        <v>2030</v>
      </c>
      <c r="I2476" s="228">
        <v>2430</v>
      </c>
    </row>
    <row r="2477" spans="2:9">
      <c r="B2477" s="227">
        <v>95982</v>
      </c>
      <c r="C2477" s="227" t="s">
        <v>396</v>
      </c>
      <c r="D2477" s="227" t="s">
        <v>397</v>
      </c>
      <c r="E2477" s="228">
        <v>1210</v>
      </c>
      <c r="F2477" s="228">
        <v>1210</v>
      </c>
      <c r="G2477" s="228">
        <v>1540</v>
      </c>
      <c r="H2477" s="228">
        <v>2160</v>
      </c>
      <c r="I2477" s="228">
        <v>2590</v>
      </c>
    </row>
    <row r="2478" spans="2:9">
      <c r="B2478" s="227">
        <v>95983</v>
      </c>
      <c r="C2478" s="227" t="s">
        <v>406</v>
      </c>
      <c r="D2478" s="227" t="s">
        <v>407</v>
      </c>
      <c r="E2478" s="228">
        <v>730</v>
      </c>
      <c r="F2478" s="228">
        <v>820</v>
      </c>
      <c r="G2478" s="228">
        <v>1070</v>
      </c>
      <c r="H2478" s="228">
        <v>1500</v>
      </c>
      <c r="I2478" s="228">
        <v>1690</v>
      </c>
    </row>
    <row r="2479" spans="2:9">
      <c r="B2479" s="227">
        <v>95984</v>
      </c>
      <c r="C2479" s="227" t="s">
        <v>406</v>
      </c>
      <c r="D2479" s="227" t="s">
        <v>407</v>
      </c>
      <c r="E2479" s="228">
        <v>910</v>
      </c>
      <c r="F2479" s="228">
        <v>1010</v>
      </c>
      <c r="G2479" s="228">
        <v>1320</v>
      </c>
      <c r="H2479" s="228">
        <v>1850</v>
      </c>
      <c r="I2479" s="228">
        <v>1890</v>
      </c>
    </row>
    <row r="2480" spans="2:9">
      <c r="B2480" s="227">
        <v>95986</v>
      </c>
      <c r="C2480" s="227" t="s">
        <v>392</v>
      </c>
      <c r="D2480" s="227" t="s">
        <v>393</v>
      </c>
      <c r="E2480" s="228">
        <v>1430</v>
      </c>
      <c r="F2480" s="228">
        <v>1440</v>
      </c>
      <c r="G2480" s="228">
        <v>1890</v>
      </c>
      <c r="H2480" s="228">
        <v>2650</v>
      </c>
      <c r="I2480" s="228">
        <v>3170</v>
      </c>
    </row>
    <row r="2481" spans="2:9">
      <c r="B2481" s="227">
        <v>95987</v>
      </c>
      <c r="C2481" s="227" t="s">
        <v>398</v>
      </c>
      <c r="D2481" s="227" t="s">
        <v>399</v>
      </c>
      <c r="E2481" s="228">
        <v>1100</v>
      </c>
      <c r="F2481" s="228">
        <v>1110</v>
      </c>
      <c r="G2481" s="228">
        <v>1450</v>
      </c>
      <c r="H2481" s="228">
        <v>1950</v>
      </c>
      <c r="I2481" s="228">
        <v>1960</v>
      </c>
    </row>
    <row r="2482" spans="2:9">
      <c r="B2482" s="227">
        <v>95988</v>
      </c>
      <c r="C2482" s="227" t="s">
        <v>398</v>
      </c>
      <c r="D2482" s="227" t="s">
        <v>399</v>
      </c>
      <c r="E2482" s="228">
        <v>820</v>
      </c>
      <c r="F2482" s="228">
        <v>910</v>
      </c>
      <c r="G2482" s="228">
        <v>1200</v>
      </c>
      <c r="H2482" s="228">
        <v>1590</v>
      </c>
      <c r="I2482" s="228">
        <v>2020</v>
      </c>
    </row>
    <row r="2483" spans="2:9">
      <c r="B2483" s="227">
        <v>95988</v>
      </c>
      <c r="C2483" s="227" t="s">
        <v>404</v>
      </c>
      <c r="D2483" s="227" t="s">
        <v>405</v>
      </c>
      <c r="E2483" s="228">
        <v>820</v>
      </c>
      <c r="F2483" s="228">
        <v>910</v>
      </c>
      <c r="G2483" s="228">
        <v>1200</v>
      </c>
      <c r="H2483" s="228">
        <v>1590</v>
      </c>
      <c r="I2483" s="228">
        <v>2020</v>
      </c>
    </row>
    <row r="2484" spans="2:9">
      <c r="B2484" s="227">
        <v>95991</v>
      </c>
      <c r="C2484" s="227" t="s">
        <v>396</v>
      </c>
      <c r="D2484" s="227" t="s">
        <v>397</v>
      </c>
      <c r="E2484" s="228">
        <v>1240</v>
      </c>
      <c r="F2484" s="228">
        <v>1240</v>
      </c>
      <c r="G2484" s="228">
        <v>1580</v>
      </c>
      <c r="H2484" s="228">
        <v>2210</v>
      </c>
      <c r="I2484" s="228">
        <v>2650</v>
      </c>
    </row>
    <row r="2485" spans="2:9">
      <c r="B2485" s="227">
        <v>95992</v>
      </c>
      <c r="C2485" s="227" t="s">
        <v>396</v>
      </c>
      <c r="D2485" s="227" t="s">
        <v>397</v>
      </c>
      <c r="E2485" s="228">
        <v>1240</v>
      </c>
      <c r="F2485" s="228">
        <v>1240</v>
      </c>
      <c r="G2485" s="228">
        <v>1580</v>
      </c>
      <c r="H2485" s="228">
        <v>2210</v>
      </c>
      <c r="I2485" s="228">
        <v>2650</v>
      </c>
    </row>
    <row r="2486" spans="2:9">
      <c r="B2486" s="227">
        <v>95993</v>
      </c>
      <c r="C2486" s="227" t="s">
        <v>396</v>
      </c>
      <c r="D2486" s="227" t="s">
        <v>397</v>
      </c>
      <c r="E2486" s="228">
        <v>1340</v>
      </c>
      <c r="F2486" s="228">
        <v>1350</v>
      </c>
      <c r="G2486" s="228">
        <v>1710</v>
      </c>
      <c r="H2486" s="228">
        <v>2400</v>
      </c>
      <c r="I2486" s="228">
        <v>2870</v>
      </c>
    </row>
    <row r="2487" spans="2:9">
      <c r="B2487" s="227">
        <v>96001</v>
      </c>
      <c r="C2487" s="227" t="s">
        <v>410</v>
      </c>
      <c r="D2487" s="227" t="s">
        <v>411</v>
      </c>
      <c r="E2487" s="228">
        <v>1100</v>
      </c>
      <c r="F2487" s="228">
        <v>1170</v>
      </c>
      <c r="G2487" s="228">
        <v>1540</v>
      </c>
      <c r="H2487" s="228">
        <v>2160</v>
      </c>
      <c r="I2487" s="228">
        <v>2590</v>
      </c>
    </row>
    <row r="2488" spans="2:9">
      <c r="B2488" s="227">
        <v>96002</v>
      </c>
      <c r="C2488" s="227" t="s">
        <v>410</v>
      </c>
      <c r="D2488" s="227" t="s">
        <v>411</v>
      </c>
      <c r="E2488" s="228">
        <v>1070</v>
      </c>
      <c r="F2488" s="228">
        <v>1140</v>
      </c>
      <c r="G2488" s="228">
        <v>1500</v>
      </c>
      <c r="H2488" s="228">
        <v>2100</v>
      </c>
      <c r="I2488" s="228">
        <v>2520</v>
      </c>
    </row>
    <row r="2489" spans="2:9">
      <c r="B2489" s="227">
        <v>96003</v>
      </c>
      <c r="C2489" s="227" t="s">
        <v>410</v>
      </c>
      <c r="D2489" s="227" t="s">
        <v>411</v>
      </c>
      <c r="E2489" s="228">
        <v>1260</v>
      </c>
      <c r="F2489" s="228">
        <v>1340</v>
      </c>
      <c r="G2489" s="228">
        <v>1760</v>
      </c>
      <c r="H2489" s="228">
        <v>2470</v>
      </c>
      <c r="I2489" s="228">
        <v>2960</v>
      </c>
    </row>
    <row r="2490" spans="2:9">
      <c r="B2490" s="227">
        <v>96006</v>
      </c>
      <c r="C2490" s="227" t="s">
        <v>412</v>
      </c>
      <c r="D2490" s="227" t="s">
        <v>413</v>
      </c>
      <c r="E2490" s="228">
        <v>790</v>
      </c>
      <c r="F2490" s="228">
        <v>900</v>
      </c>
      <c r="G2490" s="228">
        <v>1140</v>
      </c>
      <c r="H2490" s="228">
        <v>1540</v>
      </c>
      <c r="I2490" s="228">
        <v>1920</v>
      </c>
    </row>
    <row r="2491" spans="2:9">
      <c r="B2491" s="227">
        <v>96006</v>
      </c>
      <c r="C2491" s="227" t="s">
        <v>414</v>
      </c>
      <c r="D2491" s="227" t="s">
        <v>415</v>
      </c>
      <c r="E2491" s="228">
        <v>790</v>
      </c>
      <c r="F2491" s="228">
        <v>900</v>
      </c>
      <c r="G2491" s="228">
        <v>1140</v>
      </c>
      <c r="H2491" s="228">
        <v>1540</v>
      </c>
      <c r="I2491" s="228">
        <v>1920</v>
      </c>
    </row>
    <row r="2492" spans="2:9">
      <c r="B2492" s="227">
        <v>96007</v>
      </c>
      <c r="C2492" s="227" t="s">
        <v>410</v>
      </c>
      <c r="D2492" s="227" t="s">
        <v>411</v>
      </c>
      <c r="E2492" s="228">
        <v>1060</v>
      </c>
      <c r="F2492" s="228">
        <v>1140</v>
      </c>
      <c r="G2492" s="228">
        <v>1490</v>
      </c>
      <c r="H2492" s="228">
        <v>2090</v>
      </c>
      <c r="I2492" s="228">
        <v>2500</v>
      </c>
    </row>
    <row r="2493" spans="2:9">
      <c r="B2493" s="227">
        <v>96007</v>
      </c>
      <c r="C2493" s="227" t="s">
        <v>408</v>
      </c>
      <c r="D2493" s="227" t="s">
        <v>409</v>
      </c>
      <c r="E2493" s="228">
        <v>1060</v>
      </c>
      <c r="F2493" s="228">
        <v>1140</v>
      </c>
      <c r="G2493" s="228">
        <v>1490</v>
      </c>
      <c r="H2493" s="228">
        <v>2090</v>
      </c>
      <c r="I2493" s="228">
        <v>2500</v>
      </c>
    </row>
    <row r="2494" spans="2:9">
      <c r="B2494" s="227">
        <v>96008</v>
      </c>
      <c r="C2494" s="227" t="s">
        <v>410</v>
      </c>
      <c r="D2494" s="227" t="s">
        <v>411</v>
      </c>
      <c r="E2494" s="228">
        <v>1190</v>
      </c>
      <c r="F2494" s="228">
        <v>1270</v>
      </c>
      <c r="G2494" s="228">
        <v>1670</v>
      </c>
      <c r="H2494" s="228">
        <v>2340</v>
      </c>
      <c r="I2494" s="228">
        <v>2810</v>
      </c>
    </row>
    <row r="2495" spans="2:9">
      <c r="B2495" s="227">
        <v>96009</v>
      </c>
      <c r="C2495" s="227" t="s">
        <v>412</v>
      </c>
      <c r="D2495" s="227" t="s">
        <v>413</v>
      </c>
      <c r="E2495" s="228">
        <v>730</v>
      </c>
      <c r="F2495" s="228">
        <v>810</v>
      </c>
      <c r="G2495" s="228">
        <v>1060</v>
      </c>
      <c r="H2495" s="228">
        <v>1490</v>
      </c>
      <c r="I2495" s="228">
        <v>1780</v>
      </c>
    </row>
    <row r="2496" spans="2:9">
      <c r="B2496" s="227">
        <v>96010</v>
      </c>
      <c r="C2496" s="227" t="s">
        <v>384</v>
      </c>
      <c r="D2496" s="227" t="s">
        <v>385</v>
      </c>
      <c r="E2496" s="228">
        <v>780</v>
      </c>
      <c r="F2496" s="228">
        <v>850</v>
      </c>
      <c r="G2496" s="228">
        <v>1120</v>
      </c>
      <c r="H2496" s="228">
        <v>1570</v>
      </c>
      <c r="I2496" s="228">
        <v>1710</v>
      </c>
    </row>
    <row r="2497" spans="2:9">
      <c r="B2497" s="227">
        <v>96011</v>
      </c>
      <c r="C2497" s="227" t="s">
        <v>410</v>
      </c>
      <c r="D2497" s="227" t="s">
        <v>411</v>
      </c>
      <c r="E2497" s="228">
        <v>920</v>
      </c>
      <c r="F2497" s="228">
        <v>1020</v>
      </c>
      <c r="G2497" s="228">
        <v>1340</v>
      </c>
      <c r="H2497" s="228">
        <v>1890</v>
      </c>
      <c r="I2497" s="228">
        <v>2280</v>
      </c>
    </row>
    <row r="2498" spans="2:9">
      <c r="B2498" s="227">
        <v>96013</v>
      </c>
      <c r="C2498" s="227" t="s">
        <v>410</v>
      </c>
      <c r="D2498" s="227" t="s">
        <v>411</v>
      </c>
      <c r="E2498" s="228">
        <v>920</v>
      </c>
      <c r="F2498" s="228">
        <v>1020</v>
      </c>
      <c r="G2498" s="228">
        <v>1340</v>
      </c>
      <c r="H2498" s="228">
        <v>1890</v>
      </c>
      <c r="I2498" s="228">
        <v>2280</v>
      </c>
    </row>
    <row r="2499" spans="2:9">
      <c r="B2499" s="227">
        <v>96014</v>
      </c>
      <c r="C2499" s="227" t="s">
        <v>388</v>
      </c>
      <c r="D2499" s="227" t="s">
        <v>389</v>
      </c>
      <c r="E2499" s="228">
        <v>870</v>
      </c>
      <c r="F2499" s="228">
        <v>870</v>
      </c>
      <c r="G2499" s="228">
        <v>1130</v>
      </c>
      <c r="H2499" s="228">
        <v>1590</v>
      </c>
      <c r="I2499" s="228">
        <v>1730</v>
      </c>
    </row>
    <row r="2500" spans="2:9">
      <c r="B2500" s="227">
        <v>96015</v>
      </c>
      <c r="C2500" s="227" t="s">
        <v>414</v>
      </c>
      <c r="D2500" s="227" t="s">
        <v>415</v>
      </c>
      <c r="E2500" s="228">
        <v>750</v>
      </c>
      <c r="F2500" s="228">
        <v>910</v>
      </c>
      <c r="G2500" s="228">
        <v>1080</v>
      </c>
      <c r="H2500" s="228">
        <v>1300</v>
      </c>
      <c r="I2500" s="228">
        <v>1790</v>
      </c>
    </row>
    <row r="2501" spans="2:9">
      <c r="B2501" s="227">
        <v>96016</v>
      </c>
      <c r="C2501" s="227" t="s">
        <v>410</v>
      </c>
      <c r="D2501" s="227" t="s">
        <v>411</v>
      </c>
      <c r="E2501" s="228">
        <v>1150</v>
      </c>
      <c r="F2501" s="228">
        <v>1230</v>
      </c>
      <c r="G2501" s="228">
        <v>1610</v>
      </c>
      <c r="H2501" s="228">
        <v>2260</v>
      </c>
      <c r="I2501" s="228">
        <v>2700</v>
      </c>
    </row>
    <row r="2502" spans="2:9">
      <c r="B2502" s="227">
        <v>96017</v>
      </c>
      <c r="C2502" s="227" t="s">
        <v>410</v>
      </c>
      <c r="D2502" s="227" t="s">
        <v>411</v>
      </c>
      <c r="E2502" s="228">
        <v>950</v>
      </c>
      <c r="F2502" s="228">
        <v>1020</v>
      </c>
      <c r="G2502" s="228">
        <v>1340</v>
      </c>
      <c r="H2502" s="228">
        <v>1890</v>
      </c>
      <c r="I2502" s="228">
        <v>2280</v>
      </c>
    </row>
    <row r="2503" spans="2:9">
      <c r="B2503" s="227">
        <v>96019</v>
      </c>
      <c r="C2503" s="227" t="s">
        <v>410</v>
      </c>
      <c r="D2503" s="227" t="s">
        <v>411</v>
      </c>
      <c r="E2503" s="228">
        <v>1140</v>
      </c>
      <c r="F2503" s="228">
        <v>1220</v>
      </c>
      <c r="G2503" s="228">
        <v>1600</v>
      </c>
      <c r="H2503" s="228">
        <v>2240</v>
      </c>
      <c r="I2503" s="228">
        <v>2690</v>
      </c>
    </row>
    <row r="2504" spans="2:9">
      <c r="B2504" s="227">
        <v>96020</v>
      </c>
      <c r="C2504" s="227" t="s">
        <v>406</v>
      </c>
      <c r="D2504" s="227" t="s">
        <v>407</v>
      </c>
      <c r="E2504" s="228">
        <v>840</v>
      </c>
      <c r="F2504" s="228">
        <v>930</v>
      </c>
      <c r="G2504" s="228">
        <v>1220</v>
      </c>
      <c r="H2504" s="228">
        <v>1710</v>
      </c>
      <c r="I2504" s="228">
        <v>1740</v>
      </c>
    </row>
    <row r="2505" spans="2:9">
      <c r="B2505" s="227">
        <v>96021</v>
      </c>
      <c r="C2505" s="227" t="s">
        <v>408</v>
      </c>
      <c r="D2505" s="227" t="s">
        <v>409</v>
      </c>
      <c r="E2505" s="228">
        <v>910</v>
      </c>
      <c r="F2505" s="228">
        <v>1010</v>
      </c>
      <c r="G2505" s="228">
        <v>1320</v>
      </c>
      <c r="H2505" s="228">
        <v>1740</v>
      </c>
      <c r="I2505" s="228">
        <v>2180</v>
      </c>
    </row>
    <row r="2506" spans="2:9">
      <c r="B2506" s="227">
        <v>96022</v>
      </c>
      <c r="C2506" s="227" t="s">
        <v>410</v>
      </c>
      <c r="D2506" s="227" t="s">
        <v>411</v>
      </c>
      <c r="E2506" s="228">
        <v>1130</v>
      </c>
      <c r="F2506" s="228">
        <v>1230</v>
      </c>
      <c r="G2506" s="228">
        <v>1620</v>
      </c>
      <c r="H2506" s="228">
        <v>2190</v>
      </c>
      <c r="I2506" s="228">
        <v>2690</v>
      </c>
    </row>
    <row r="2507" spans="2:9">
      <c r="B2507" s="227">
        <v>96022</v>
      </c>
      <c r="C2507" s="227" t="s">
        <v>408</v>
      </c>
      <c r="D2507" s="227" t="s">
        <v>409</v>
      </c>
      <c r="E2507" s="228">
        <v>1130</v>
      </c>
      <c r="F2507" s="228">
        <v>1230</v>
      </c>
      <c r="G2507" s="228">
        <v>1620</v>
      </c>
      <c r="H2507" s="228">
        <v>2190</v>
      </c>
      <c r="I2507" s="228">
        <v>2690</v>
      </c>
    </row>
    <row r="2508" spans="2:9">
      <c r="B2508" s="227">
        <v>96023</v>
      </c>
      <c r="C2508" s="227" t="s">
        <v>388</v>
      </c>
      <c r="D2508" s="227" t="s">
        <v>389</v>
      </c>
      <c r="E2508" s="228">
        <v>760</v>
      </c>
      <c r="F2508" s="228">
        <v>760</v>
      </c>
      <c r="G2508" s="228">
        <v>990</v>
      </c>
      <c r="H2508" s="228">
        <v>1390</v>
      </c>
      <c r="I2508" s="228">
        <v>1460</v>
      </c>
    </row>
    <row r="2509" spans="2:9">
      <c r="B2509" s="227">
        <v>96024</v>
      </c>
      <c r="C2509" s="227" t="s">
        <v>384</v>
      </c>
      <c r="D2509" s="227" t="s">
        <v>385</v>
      </c>
      <c r="E2509" s="228">
        <v>920</v>
      </c>
      <c r="F2509" s="228">
        <v>1010</v>
      </c>
      <c r="G2509" s="228">
        <v>1330</v>
      </c>
      <c r="H2509" s="228">
        <v>1860</v>
      </c>
      <c r="I2509" s="228">
        <v>2030</v>
      </c>
    </row>
    <row r="2510" spans="2:9">
      <c r="B2510" s="227">
        <v>96025</v>
      </c>
      <c r="C2510" s="227" t="s">
        <v>410</v>
      </c>
      <c r="D2510" s="227" t="s">
        <v>411</v>
      </c>
      <c r="E2510" s="228">
        <v>920</v>
      </c>
      <c r="F2510" s="228">
        <v>1020</v>
      </c>
      <c r="G2510" s="228">
        <v>1340</v>
      </c>
      <c r="H2510" s="228">
        <v>1890</v>
      </c>
      <c r="I2510" s="228">
        <v>2280</v>
      </c>
    </row>
    <row r="2511" spans="2:9">
      <c r="B2511" s="227">
        <v>96025</v>
      </c>
      <c r="C2511" s="227" t="s">
        <v>388</v>
      </c>
      <c r="D2511" s="227" t="s">
        <v>389</v>
      </c>
      <c r="E2511" s="228">
        <v>920</v>
      </c>
      <c r="F2511" s="228">
        <v>1020</v>
      </c>
      <c r="G2511" s="228">
        <v>1340</v>
      </c>
      <c r="H2511" s="228">
        <v>1890</v>
      </c>
      <c r="I2511" s="228">
        <v>2280</v>
      </c>
    </row>
    <row r="2512" spans="2:9">
      <c r="B2512" s="227">
        <v>96027</v>
      </c>
      <c r="C2512" s="227" t="s">
        <v>388</v>
      </c>
      <c r="D2512" s="227" t="s">
        <v>389</v>
      </c>
      <c r="E2512" s="228">
        <v>920</v>
      </c>
      <c r="F2512" s="228">
        <v>920</v>
      </c>
      <c r="G2512" s="228">
        <v>1190</v>
      </c>
      <c r="H2512" s="228">
        <v>1670</v>
      </c>
      <c r="I2512" s="228">
        <v>1820</v>
      </c>
    </row>
    <row r="2513" spans="2:9">
      <c r="B2513" s="227">
        <v>96028</v>
      </c>
      <c r="C2513" s="227" t="s">
        <v>410</v>
      </c>
      <c r="D2513" s="227" t="s">
        <v>411</v>
      </c>
      <c r="E2513" s="228">
        <v>1150</v>
      </c>
      <c r="F2513" s="228">
        <v>1230</v>
      </c>
      <c r="G2513" s="228">
        <v>1610</v>
      </c>
      <c r="H2513" s="228">
        <v>2260</v>
      </c>
      <c r="I2513" s="228">
        <v>2700</v>
      </c>
    </row>
    <row r="2514" spans="2:9">
      <c r="B2514" s="227">
        <v>96029</v>
      </c>
      <c r="C2514" s="227" t="s">
        <v>408</v>
      </c>
      <c r="D2514" s="227" t="s">
        <v>409</v>
      </c>
      <c r="E2514" s="228">
        <v>910</v>
      </c>
      <c r="F2514" s="228">
        <v>1010</v>
      </c>
      <c r="G2514" s="228">
        <v>1330</v>
      </c>
      <c r="H2514" s="228">
        <v>1750</v>
      </c>
      <c r="I2514" s="228">
        <v>2190</v>
      </c>
    </row>
    <row r="2515" spans="2:9">
      <c r="B2515" s="227">
        <v>96031</v>
      </c>
      <c r="C2515" s="227" t="s">
        <v>388</v>
      </c>
      <c r="D2515" s="227" t="s">
        <v>389</v>
      </c>
      <c r="E2515" s="228">
        <v>920</v>
      </c>
      <c r="F2515" s="228">
        <v>930</v>
      </c>
      <c r="G2515" s="228">
        <v>1200</v>
      </c>
      <c r="H2515" s="228">
        <v>1680</v>
      </c>
      <c r="I2515" s="228">
        <v>1830</v>
      </c>
    </row>
    <row r="2516" spans="2:9">
      <c r="B2516" s="227">
        <v>96032</v>
      </c>
      <c r="C2516" s="227" t="s">
        <v>388</v>
      </c>
      <c r="D2516" s="227" t="s">
        <v>389</v>
      </c>
      <c r="E2516" s="228">
        <v>890</v>
      </c>
      <c r="F2516" s="228">
        <v>900</v>
      </c>
      <c r="G2516" s="228">
        <v>1160</v>
      </c>
      <c r="H2516" s="228">
        <v>1630</v>
      </c>
      <c r="I2516" s="228">
        <v>1770</v>
      </c>
    </row>
    <row r="2517" spans="2:9">
      <c r="B2517" s="227">
        <v>96033</v>
      </c>
      <c r="C2517" s="227" t="s">
        <v>410</v>
      </c>
      <c r="D2517" s="227" t="s">
        <v>411</v>
      </c>
      <c r="E2517" s="228">
        <v>1200</v>
      </c>
      <c r="F2517" s="228">
        <v>1280</v>
      </c>
      <c r="G2517" s="228">
        <v>1680</v>
      </c>
      <c r="H2517" s="228">
        <v>2350</v>
      </c>
      <c r="I2517" s="228">
        <v>2820</v>
      </c>
    </row>
    <row r="2518" spans="2:9">
      <c r="B2518" s="227">
        <v>96034</v>
      </c>
      <c r="C2518" s="227" t="s">
        <v>388</v>
      </c>
      <c r="D2518" s="227" t="s">
        <v>389</v>
      </c>
      <c r="E2518" s="228">
        <v>810</v>
      </c>
      <c r="F2518" s="228">
        <v>810</v>
      </c>
      <c r="G2518" s="228">
        <v>1050</v>
      </c>
      <c r="H2518" s="228">
        <v>1470</v>
      </c>
      <c r="I2518" s="228">
        <v>1600</v>
      </c>
    </row>
    <row r="2519" spans="2:9">
      <c r="B2519" s="227">
        <v>96035</v>
      </c>
      <c r="C2519" s="227" t="s">
        <v>408</v>
      </c>
      <c r="D2519" s="227" t="s">
        <v>409</v>
      </c>
      <c r="E2519" s="228">
        <v>870</v>
      </c>
      <c r="F2519" s="228">
        <v>970</v>
      </c>
      <c r="G2519" s="228">
        <v>1270</v>
      </c>
      <c r="H2519" s="228">
        <v>1670</v>
      </c>
      <c r="I2519" s="228">
        <v>2100</v>
      </c>
    </row>
    <row r="2520" spans="2:9">
      <c r="B2520" s="227">
        <v>96037</v>
      </c>
      <c r="C2520" s="227" t="s">
        <v>388</v>
      </c>
      <c r="D2520" s="227" t="s">
        <v>389</v>
      </c>
      <c r="E2520" s="228">
        <v>900</v>
      </c>
      <c r="F2520" s="228">
        <v>910</v>
      </c>
      <c r="G2520" s="228">
        <v>1170</v>
      </c>
      <c r="H2520" s="228">
        <v>1650</v>
      </c>
      <c r="I2520" s="228">
        <v>1790</v>
      </c>
    </row>
    <row r="2521" spans="2:9">
      <c r="B2521" s="227">
        <v>96038</v>
      </c>
      <c r="C2521" s="227" t="s">
        <v>388</v>
      </c>
      <c r="D2521" s="227" t="s">
        <v>389</v>
      </c>
      <c r="E2521" s="228">
        <v>790</v>
      </c>
      <c r="F2521" s="228">
        <v>790</v>
      </c>
      <c r="G2521" s="228">
        <v>1020</v>
      </c>
      <c r="H2521" s="228">
        <v>1430</v>
      </c>
      <c r="I2521" s="228">
        <v>1560</v>
      </c>
    </row>
    <row r="2522" spans="2:9">
      <c r="B2522" s="227">
        <v>96039</v>
      </c>
      <c r="C2522" s="227" t="s">
        <v>388</v>
      </c>
      <c r="D2522" s="227" t="s">
        <v>389</v>
      </c>
      <c r="E2522" s="228">
        <v>760</v>
      </c>
      <c r="F2522" s="228">
        <v>760</v>
      </c>
      <c r="G2522" s="228">
        <v>990</v>
      </c>
      <c r="H2522" s="228">
        <v>1390</v>
      </c>
      <c r="I2522" s="228">
        <v>1480</v>
      </c>
    </row>
    <row r="2523" spans="2:9">
      <c r="B2523" s="227">
        <v>96040</v>
      </c>
      <c r="C2523" s="227" t="s">
        <v>410</v>
      </c>
      <c r="D2523" s="227" t="s">
        <v>411</v>
      </c>
      <c r="E2523" s="228">
        <v>1150</v>
      </c>
      <c r="F2523" s="228">
        <v>1230</v>
      </c>
      <c r="G2523" s="228">
        <v>1610</v>
      </c>
      <c r="H2523" s="228">
        <v>2260</v>
      </c>
      <c r="I2523" s="228">
        <v>2700</v>
      </c>
    </row>
    <row r="2524" spans="2:9">
      <c r="B2524" s="227">
        <v>96041</v>
      </c>
      <c r="C2524" s="227" t="s">
        <v>384</v>
      </c>
      <c r="D2524" s="227" t="s">
        <v>385</v>
      </c>
      <c r="E2524" s="228">
        <v>740</v>
      </c>
      <c r="F2524" s="228">
        <v>820</v>
      </c>
      <c r="G2524" s="228">
        <v>1070</v>
      </c>
      <c r="H2524" s="228">
        <v>1500</v>
      </c>
      <c r="I2524" s="228">
        <v>1630</v>
      </c>
    </row>
    <row r="2525" spans="2:9">
      <c r="B2525" s="227">
        <v>96044</v>
      </c>
      <c r="C2525" s="227" t="s">
        <v>388</v>
      </c>
      <c r="D2525" s="227" t="s">
        <v>389</v>
      </c>
      <c r="E2525" s="228">
        <v>840</v>
      </c>
      <c r="F2525" s="228">
        <v>840</v>
      </c>
      <c r="G2525" s="228">
        <v>1090</v>
      </c>
      <c r="H2525" s="228">
        <v>1530</v>
      </c>
      <c r="I2525" s="228">
        <v>1660</v>
      </c>
    </row>
    <row r="2526" spans="2:9">
      <c r="B2526" s="227">
        <v>96046</v>
      </c>
      <c r="C2526" s="227" t="s">
        <v>384</v>
      </c>
      <c r="D2526" s="227" t="s">
        <v>385</v>
      </c>
      <c r="E2526" s="228">
        <v>780</v>
      </c>
      <c r="F2526" s="228">
        <v>850</v>
      </c>
      <c r="G2526" s="228">
        <v>1120</v>
      </c>
      <c r="H2526" s="228">
        <v>1570</v>
      </c>
      <c r="I2526" s="228">
        <v>1710</v>
      </c>
    </row>
    <row r="2527" spans="2:9">
      <c r="B2527" s="227">
        <v>96047</v>
      </c>
      <c r="C2527" s="227" t="s">
        <v>410</v>
      </c>
      <c r="D2527" s="227" t="s">
        <v>411</v>
      </c>
      <c r="E2527" s="228">
        <v>1030</v>
      </c>
      <c r="F2527" s="228">
        <v>1120</v>
      </c>
      <c r="G2527" s="228">
        <v>1480</v>
      </c>
      <c r="H2527" s="228">
        <v>2040</v>
      </c>
      <c r="I2527" s="228">
        <v>2440</v>
      </c>
    </row>
    <row r="2528" spans="2:9">
      <c r="B2528" s="227">
        <v>96048</v>
      </c>
      <c r="C2528" s="227" t="s">
        <v>384</v>
      </c>
      <c r="D2528" s="227" t="s">
        <v>385</v>
      </c>
      <c r="E2528" s="228">
        <v>780</v>
      </c>
      <c r="F2528" s="228">
        <v>850</v>
      </c>
      <c r="G2528" s="228">
        <v>1120</v>
      </c>
      <c r="H2528" s="228">
        <v>1570</v>
      </c>
      <c r="I2528" s="228">
        <v>1710</v>
      </c>
    </row>
    <row r="2529" spans="2:9">
      <c r="B2529" s="227">
        <v>96049</v>
      </c>
      <c r="C2529" s="227" t="s">
        <v>410</v>
      </c>
      <c r="D2529" s="227" t="s">
        <v>411</v>
      </c>
      <c r="E2529" s="228">
        <v>1140</v>
      </c>
      <c r="F2529" s="228">
        <v>1220</v>
      </c>
      <c r="G2529" s="228">
        <v>1600</v>
      </c>
      <c r="H2529" s="228">
        <v>2240</v>
      </c>
      <c r="I2529" s="228">
        <v>2680</v>
      </c>
    </row>
    <row r="2530" spans="2:9">
      <c r="B2530" s="227">
        <v>96049</v>
      </c>
      <c r="C2530" s="227" t="s">
        <v>388</v>
      </c>
      <c r="D2530" s="227" t="s">
        <v>389</v>
      </c>
      <c r="E2530" s="228">
        <v>1140</v>
      </c>
      <c r="F2530" s="228">
        <v>1220</v>
      </c>
      <c r="G2530" s="228">
        <v>1600</v>
      </c>
      <c r="H2530" s="228">
        <v>2240</v>
      </c>
      <c r="I2530" s="228">
        <v>2680</v>
      </c>
    </row>
    <row r="2531" spans="2:9">
      <c r="B2531" s="227">
        <v>96050</v>
      </c>
      <c r="C2531" s="227" t="s">
        <v>388</v>
      </c>
      <c r="D2531" s="227" t="s">
        <v>389</v>
      </c>
      <c r="E2531" s="228">
        <v>790</v>
      </c>
      <c r="F2531" s="228">
        <v>790</v>
      </c>
      <c r="G2531" s="228">
        <v>1020</v>
      </c>
      <c r="H2531" s="228">
        <v>1430</v>
      </c>
      <c r="I2531" s="228">
        <v>1560</v>
      </c>
    </row>
    <row r="2532" spans="2:9">
      <c r="B2532" s="227">
        <v>96051</v>
      </c>
      <c r="C2532" s="227" t="s">
        <v>410</v>
      </c>
      <c r="D2532" s="227" t="s">
        <v>411</v>
      </c>
      <c r="E2532" s="228">
        <v>1100</v>
      </c>
      <c r="F2532" s="228">
        <v>1170</v>
      </c>
      <c r="G2532" s="228">
        <v>1540</v>
      </c>
      <c r="H2532" s="228">
        <v>2160</v>
      </c>
      <c r="I2532" s="228">
        <v>2590</v>
      </c>
    </row>
    <row r="2533" spans="2:9">
      <c r="B2533" s="227">
        <v>96052</v>
      </c>
      <c r="C2533" s="227" t="s">
        <v>384</v>
      </c>
      <c r="D2533" s="227" t="s">
        <v>385</v>
      </c>
      <c r="E2533" s="228">
        <v>770</v>
      </c>
      <c r="F2533" s="228">
        <v>850</v>
      </c>
      <c r="G2533" s="228">
        <v>1110</v>
      </c>
      <c r="H2533" s="228">
        <v>1560</v>
      </c>
      <c r="I2533" s="228">
        <v>1690</v>
      </c>
    </row>
    <row r="2534" spans="2:9">
      <c r="B2534" s="227">
        <v>96054</v>
      </c>
      <c r="C2534" s="227" t="s">
        <v>414</v>
      </c>
      <c r="D2534" s="227" t="s">
        <v>415</v>
      </c>
      <c r="E2534" s="228">
        <v>730</v>
      </c>
      <c r="F2534" s="228">
        <v>880</v>
      </c>
      <c r="G2534" s="228">
        <v>1050</v>
      </c>
      <c r="H2534" s="228">
        <v>1270</v>
      </c>
      <c r="I2534" s="228">
        <v>1740</v>
      </c>
    </row>
    <row r="2535" spans="2:9">
      <c r="B2535" s="227">
        <v>96055</v>
      </c>
      <c r="C2535" s="227" t="s">
        <v>408</v>
      </c>
      <c r="D2535" s="227" t="s">
        <v>409</v>
      </c>
      <c r="E2535" s="228">
        <v>990</v>
      </c>
      <c r="F2535" s="228">
        <v>1110</v>
      </c>
      <c r="G2535" s="228">
        <v>1450</v>
      </c>
      <c r="H2535" s="228">
        <v>1910</v>
      </c>
      <c r="I2535" s="228">
        <v>2390</v>
      </c>
    </row>
    <row r="2536" spans="2:9">
      <c r="B2536" s="227">
        <v>96056</v>
      </c>
      <c r="C2536" s="227" t="s">
        <v>410</v>
      </c>
      <c r="D2536" s="227" t="s">
        <v>411</v>
      </c>
      <c r="E2536" s="228">
        <v>990</v>
      </c>
      <c r="F2536" s="228">
        <v>1070</v>
      </c>
      <c r="G2536" s="228">
        <v>1400</v>
      </c>
      <c r="H2536" s="228">
        <v>1960</v>
      </c>
      <c r="I2536" s="228">
        <v>2360</v>
      </c>
    </row>
    <row r="2537" spans="2:9">
      <c r="B2537" s="227">
        <v>96056</v>
      </c>
      <c r="C2537" s="227" t="s">
        <v>412</v>
      </c>
      <c r="D2537" s="227" t="s">
        <v>413</v>
      </c>
      <c r="E2537" s="228">
        <v>990</v>
      </c>
      <c r="F2537" s="228">
        <v>1070</v>
      </c>
      <c r="G2537" s="228">
        <v>1400</v>
      </c>
      <c r="H2537" s="228">
        <v>1960</v>
      </c>
      <c r="I2537" s="228">
        <v>2360</v>
      </c>
    </row>
    <row r="2538" spans="2:9">
      <c r="B2538" s="227">
        <v>96056</v>
      </c>
      <c r="C2538" s="227" t="s">
        <v>414</v>
      </c>
      <c r="D2538" s="227" t="s">
        <v>415</v>
      </c>
      <c r="E2538" s="228">
        <v>990</v>
      </c>
      <c r="F2538" s="228">
        <v>1070</v>
      </c>
      <c r="G2538" s="228">
        <v>1400</v>
      </c>
      <c r="H2538" s="228">
        <v>1960</v>
      </c>
      <c r="I2538" s="228">
        <v>2360</v>
      </c>
    </row>
    <row r="2539" spans="2:9">
      <c r="B2539" s="227">
        <v>96057</v>
      </c>
      <c r="C2539" s="227" t="s">
        <v>388</v>
      </c>
      <c r="D2539" s="227" t="s">
        <v>389</v>
      </c>
      <c r="E2539" s="228">
        <v>1090</v>
      </c>
      <c r="F2539" s="228">
        <v>1090</v>
      </c>
      <c r="G2539" s="228">
        <v>1410</v>
      </c>
      <c r="H2539" s="228">
        <v>1980</v>
      </c>
      <c r="I2539" s="228">
        <v>2150</v>
      </c>
    </row>
    <row r="2540" spans="2:9">
      <c r="B2540" s="227">
        <v>96058</v>
      </c>
      <c r="C2540" s="227" t="s">
        <v>388</v>
      </c>
      <c r="D2540" s="227" t="s">
        <v>389</v>
      </c>
      <c r="E2540" s="228">
        <v>760</v>
      </c>
      <c r="F2540" s="228">
        <v>760</v>
      </c>
      <c r="G2540" s="228">
        <v>990</v>
      </c>
      <c r="H2540" s="228">
        <v>1390</v>
      </c>
      <c r="I2540" s="228">
        <v>1510</v>
      </c>
    </row>
    <row r="2541" spans="2:9">
      <c r="B2541" s="227">
        <v>96059</v>
      </c>
      <c r="C2541" s="227" t="s">
        <v>410</v>
      </c>
      <c r="D2541" s="227" t="s">
        <v>411</v>
      </c>
      <c r="E2541" s="228">
        <v>980</v>
      </c>
      <c r="F2541" s="228">
        <v>1080</v>
      </c>
      <c r="G2541" s="228">
        <v>1420</v>
      </c>
      <c r="H2541" s="228">
        <v>1900</v>
      </c>
      <c r="I2541" s="228">
        <v>2350</v>
      </c>
    </row>
    <row r="2542" spans="2:9">
      <c r="B2542" s="227">
        <v>96059</v>
      </c>
      <c r="C2542" s="227" t="s">
        <v>408</v>
      </c>
      <c r="D2542" s="227" t="s">
        <v>409</v>
      </c>
      <c r="E2542" s="228">
        <v>980</v>
      </c>
      <c r="F2542" s="228">
        <v>1080</v>
      </c>
      <c r="G2542" s="228">
        <v>1420</v>
      </c>
      <c r="H2542" s="228">
        <v>1900</v>
      </c>
      <c r="I2542" s="228">
        <v>2350</v>
      </c>
    </row>
    <row r="2543" spans="2:9">
      <c r="B2543" s="227">
        <v>96061</v>
      </c>
      <c r="C2543" s="227" t="s">
        <v>408</v>
      </c>
      <c r="D2543" s="227" t="s">
        <v>409</v>
      </c>
      <c r="E2543" s="228">
        <v>930</v>
      </c>
      <c r="F2543" s="228">
        <v>1030</v>
      </c>
      <c r="G2543" s="228">
        <v>1350</v>
      </c>
      <c r="H2543" s="228">
        <v>1780</v>
      </c>
      <c r="I2543" s="228">
        <v>2230</v>
      </c>
    </row>
    <row r="2544" spans="2:9">
      <c r="B2544" s="227">
        <v>96062</v>
      </c>
      <c r="C2544" s="227" t="s">
        <v>410</v>
      </c>
      <c r="D2544" s="227" t="s">
        <v>411</v>
      </c>
      <c r="E2544" s="228">
        <v>1150</v>
      </c>
      <c r="F2544" s="228">
        <v>1230</v>
      </c>
      <c r="G2544" s="228">
        <v>1610</v>
      </c>
      <c r="H2544" s="228">
        <v>2260</v>
      </c>
      <c r="I2544" s="228">
        <v>2700</v>
      </c>
    </row>
    <row r="2545" spans="2:9">
      <c r="B2545" s="227">
        <v>96063</v>
      </c>
      <c r="C2545" s="227" t="s">
        <v>408</v>
      </c>
      <c r="D2545" s="227" t="s">
        <v>409</v>
      </c>
      <c r="E2545" s="228">
        <v>930</v>
      </c>
      <c r="F2545" s="228">
        <v>1030</v>
      </c>
      <c r="G2545" s="228">
        <v>1350</v>
      </c>
      <c r="H2545" s="228">
        <v>1780</v>
      </c>
      <c r="I2545" s="228">
        <v>2230</v>
      </c>
    </row>
    <row r="2546" spans="2:9">
      <c r="B2546" s="227">
        <v>96064</v>
      </c>
      <c r="C2546" s="227" t="s">
        <v>388</v>
      </c>
      <c r="D2546" s="227" t="s">
        <v>389</v>
      </c>
      <c r="E2546" s="228">
        <v>910</v>
      </c>
      <c r="F2546" s="228">
        <v>910</v>
      </c>
      <c r="G2546" s="228">
        <v>1180</v>
      </c>
      <c r="H2546" s="228">
        <v>1650</v>
      </c>
      <c r="I2546" s="228">
        <v>1800</v>
      </c>
    </row>
    <row r="2547" spans="2:9">
      <c r="B2547" s="227">
        <v>96065</v>
      </c>
      <c r="C2547" s="227" t="s">
        <v>410</v>
      </c>
      <c r="D2547" s="227" t="s">
        <v>411</v>
      </c>
      <c r="E2547" s="228">
        <v>950</v>
      </c>
      <c r="F2547" s="228">
        <v>1020</v>
      </c>
      <c r="G2547" s="228">
        <v>1350</v>
      </c>
      <c r="H2547" s="228">
        <v>1890</v>
      </c>
      <c r="I2547" s="228">
        <v>2280</v>
      </c>
    </row>
    <row r="2548" spans="2:9">
      <c r="B2548" s="227">
        <v>96067</v>
      </c>
      <c r="C2548" s="227" t="s">
        <v>388</v>
      </c>
      <c r="D2548" s="227" t="s">
        <v>389</v>
      </c>
      <c r="E2548" s="228">
        <v>1190</v>
      </c>
      <c r="F2548" s="228">
        <v>1200</v>
      </c>
      <c r="G2548" s="228">
        <v>1550</v>
      </c>
      <c r="H2548" s="228">
        <v>2170</v>
      </c>
      <c r="I2548" s="228">
        <v>2370</v>
      </c>
    </row>
    <row r="2549" spans="2:9">
      <c r="B2549" s="227">
        <v>96068</v>
      </c>
      <c r="C2549" s="227" t="s">
        <v>412</v>
      </c>
      <c r="D2549" s="227" t="s">
        <v>413</v>
      </c>
      <c r="E2549" s="228">
        <v>730</v>
      </c>
      <c r="F2549" s="228">
        <v>810</v>
      </c>
      <c r="G2549" s="228">
        <v>1060</v>
      </c>
      <c r="H2549" s="228">
        <v>1490</v>
      </c>
      <c r="I2549" s="228">
        <v>1780</v>
      </c>
    </row>
    <row r="2550" spans="2:9">
      <c r="B2550" s="227">
        <v>96069</v>
      </c>
      <c r="C2550" s="227" t="s">
        <v>410</v>
      </c>
      <c r="D2550" s="227" t="s">
        <v>411</v>
      </c>
      <c r="E2550" s="228">
        <v>1150</v>
      </c>
      <c r="F2550" s="228">
        <v>1230</v>
      </c>
      <c r="G2550" s="228">
        <v>1610</v>
      </c>
      <c r="H2550" s="228">
        <v>2260</v>
      </c>
      <c r="I2550" s="228">
        <v>2700</v>
      </c>
    </row>
    <row r="2551" spans="2:9">
      <c r="B2551" s="227">
        <v>96071</v>
      </c>
      <c r="C2551" s="227" t="s">
        <v>410</v>
      </c>
      <c r="D2551" s="227" t="s">
        <v>411</v>
      </c>
      <c r="E2551" s="228">
        <v>1150</v>
      </c>
      <c r="F2551" s="228">
        <v>1230</v>
      </c>
      <c r="G2551" s="228">
        <v>1610</v>
      </c>
      <c r="H2551" s="228">
        <v>2260</v>
      </c>
      <c r="I2551" s="228">
        <v>2700</v>
      </c>
    </row>
    <row r="2552" spans="2:9">
      <c r="B2552" s="227">
        <v>96073</v>
      </c>
      <c r="C2552" s="227" t="s">
        <v>410</v>
      </c>
      <c r="D2552" s="227" t="s">
        <v>411</v>
      </c>
      <c r="E2552" s="228">
        <v>1730</v>
      </c>
      <c r="F2552" s="228">
        <v>1840</v>
      </c>
      <c r="G2552" s="228">
        <v>2420</v>
      </c>
      <c r="H2552" s="228">
        <v>3390</v>
      </c>
      <c r="I2552" s="228">
        <v>4060</v>
      </c>
    </row>
    <row r="2553" spans="2:9">
      <c r="B2553" s="227">
        <v>96074</v>
      </c>
      <c r="C2553" s="227" t="s">
        <v>408</v>
      </c>
      <c r="D2553" s="227" t="s">
        <v>409</v>
      </c>
      <c r="E2553" s="228">
        <v>920</v>
      </c>
      <c r="F2553" s="228">
        <v>1020</v>
      </c>
      <c r="G2553" s="228">
        <v>1340</v>
      </c>
      <c r="H2553" s="228">
        <v>1780</v>
      </c>
      <c r="I2553" s="228">
        <v>2240</v>
      </c>
    </row>
    <row r="2554" spans="2:9">
      <c r="B2554" s="227">
        <v>96075</v>
      </c>
      <c r="C2554" s="227" t="s">
        <v>410</v>
      </c>
      <c r="D2554" s="227" t="s">
        <v>411</v>
      </c>
      <c r="E2554" s="228">
        <v>930</v>
      </c>
      <c r="F2554" s="228">
        <v>1030</v>
      </c>
      <c r="G2554" s="228">
        <v>1350</v>
      </c>
      <c r="H2554" s="228">
        <v>1890</v>
      </c>
      <c r="I2554" s="228">
        <v>2280</v>
      </c>
    </row>
    <row r="2555" spans="2:9">
      <c r="B2555" s="227">
        <v>96075</v>
      </c>
      <c r="C2555" s="227" t="s">
        <v>408</v>
      </c>
      <c r="D2555" s="227" t="s">
        <v>409</v>
      </c>
      <c r="E2555" s="228">
        <v>930</v>
      </c>
      <c r="F2555" s="228">
        <v>1030</v>
      </c>
      <c r="G2555" s="228">
        <v>1350</v>
      </c>
      <c r="H2555" s="228">
        <v>1890</v>
      </c>
      <c r="I2555" s="228">
        <v>2280</v>
      </c>
    </row>
    <row r="2556" spans="2:9">
      <c r="B2556" s="227">
        <v>96076</v>
      </c>
      <c r="C2556" s="227" t="s">
        <v>410</v>
      </c>
      <c r="D2556" s="227" t="s">
        <v>411</v>
      </c>
      <c r="E2556" s="228">
        <v>920</v>
      </c>
      <c r="F2556" s="228">
        <v>1020</v>
      </c>
      <c r="G2556" s="228">
        <v>1350</v>
      </c>
      <c r="H2556" s="228">
        <v>1890</v>
      </c>
      <c r="I2556" s="228">
        <v>2280</v>
      </c>
    </row>
    <row r="2557" spans="2:9">
      <c r="B2557" s="227">
        <v>96076</v>
      </c>
      <c r="C2557" s="227" t="s">
        <v>408</v>
      </c>
      <c r="D2557" s="227" t="s">
        <v>409</v>
      </c>
      <c r="E2557" s="228">
        <v>920</v>
      </c>
      <c r="F2557" s="228">
        <v>1020</v>
      </c>
      <c r="G2557" s="228">
        <v>1350</v>
      </c>
      <c r="H2557" s="228">
        <v>1890</v>
      </c>
      <c r="I2557" s="228">
        <v>2280</v>
      </c>
    </row>
    <row r="2558" spans="2:9">
      <c r="B2558" s="227">
        <v>96076</v>
      </c>
      <c r="C2558" s="227" t="s">
        <v>384</v>
      </c>
      <c r="D2558" s="227" t="s">
        <v>385</v>
      </c>
      <c r="E2558" s="228">
        <v>920</v>
      </c>
      <c r="F2558" s="228">
        <v>1020</v>
      </c>
      <c r="G2558" s="228">
        <v>1350</v>
      </c>
      <c r="H2558" s="228">
        <v>1890</v>
      </c>
      <c r="I2558" s="228">
        <v>2280</v>
      </c>
    </row>
    <row r="2559" spans="2:9">
      <c r="B2559" s="227">
        <v>96078</v>
      </c>
      <c r="C2559" s="227" t="s">
        <v>408</v>
      </c>
      <c r="D2559" s="227" t="s">
        <v>409</v>
      </c>
      <c r="E2559" s="228">
        <v>930</v>
      </c>
      <c r="F2559" s="228">
        <v>1030</v>
      </c>
      <c r="G2559" s="228">
        <v>1350</v>
      </c>
      <c r="H2559" s="228">
        <v>1780</v>
      </c>
      <c r="I2559" s="228">
        <v>2230</v>
      </c>
    </row>
    <row r="2560" spans="2:9">
      <c r="B2560" s="227">
        <v>96080</v>
      </c>
      <c r="C2560" s="227" t="s">
        <v>408</v>
      </c>
      <c r="D2560" s="227" t="s">
        <v>409</v>
      </c>
      <c r="E2560" s="228">
        <v>930</v>
      </c>
      <c r="F2560" s="228">
        <v>1030</v>
      </c>
      <c r="G2560" s="228">
        <v>1350</v>
      </c>
      <c r="H2560" s="228">
        <v>1780</v>
      </c>
      <c r="I2560" s="228">
        <v>2230</v>
      </c>
    </row>
    <row r="2561" spans="2:9">
      <c r="B2561" s="227">
        <v>96084</v>
      </c>
      <c r="C2561" s="227" t="s">
        <v>410</v>
      </c>
      <c r="D2561" s="227" t="s">
        <v>411</v>
      </c>
      <c r="E2561" s="228">
        <v>960</v>
      </c>
      <c r="F2561" s="228">
        <v>1030</v>
      </c>
      <c r="G2561" s="228">
        <v>1350</v>
      </c>
      <c r="H2561" s="228">
        <v>1890</v>
      </c>
      <c r="I2561" s="228">
        <v>2280</v>
      </c>
    </row>
    <row r="2562" spans="2:9">
      <c r="B2562" s="227">
        <v>96085</v>
      </c>
      <c r="C2562" s="227" t="s">
        <v>388</v>
      </c>
      <c r="D2562" s="227" t="s">
        <v>389</v>
      </c>
      <c r="E2562" s="228">
        <v>840</v>
      </c>
      <c r="F2562" s="228">
        <v>840</v>
      </c>
      <c r="G2562" s="228">
        <v>1080</v>
      </c>
      <c r="H2562" s="228">
        <v>1520</v>
      </c>
      <c r="I2562" s="228">
        <v>1660</v>
      </c>
    </row>
    <row r="2563" spans="2:9">
      <c r="B2563" s="227">
        <v>96086</v>
      </c>
      <c r="C2563" s="227" t="s">
        <v>388</v>
      </c>
      <c r="D2563" s="227" t="s">
        <v>389</v>
      </c>
      <c r="E2563" s="228">
        <v>880</v>
      </c>
      <c r="F2563" s="228">
        <v>920</v>
      </c>
      <c r="G2563" s="228">
        <v>1180</v>
      </c>
      <c r="H2563" s="228">
        <v>1660</v>
      </c>
      <c r="I2563" s="228">
        <v>1850</v>
      </c>
    </row>
    <row r="2564" spans="2:9">
      <c r="B2564" s="227">
        <v>96087</v>
      </c>
      <c r="C2564" s="227" t="s">
        <v>410</v>
      </c>
      <c r="D2564" s="227" t="s">
        <v>411</v>
      </c>
      <c r="E2564" s="228">
        <v>1360</v>
      </c>
      <c r="F2564" s="228">
        <v>1520</v>
      </c>
      <c r="G2564" s="228">
        <v>1990</v>
      </c>
      <c r="H2564" s="228">
        <v>2800</v>
      </c>
      <c r="I2564" s="228">
        <v>3380</v>
      </c>
    </row>
    <row r="2565" spans="2:9">
      <c r="B2565" s="227">
        <v>96088</v>
      </c>
      <c r="C2565" s="227" t="s">
        <v>410</v>
      </c>
      <c r="D2565" s="227" t="s">
        <v>411</v>
      </c>
      <c r="E2565" s="228">
        <v>1150</v>
      </c>
      <c r="F2565" s="228">
        <v>1230</v>
      </c>
      <c r="G2565" s="228">
        <v>1610</v>
      </c>
      <c r="H2565" s="228">
        <v>2260</v>
      </c>
      <c r="I2565" s="228">
        <v>2700</v>
      </c>
    </row>
    <row r="2566" spans="2:9">
      <c r="B2566" s="227">
        <v>96089</v>
      </c>
      <c r="C2566" s="227" t="s">
        <v>410</v>
      </c>
      <c r="D2566" s="227" t="s">
        <v>411</v>
      </c>
      <c r="E2566" s="228">
        <v>1150</v>
      </c>
      <c r="F2566" s="228">
        <v>1230</v>
      </c>
      <c r="G2566" s="228">
        <v>1610</v>
      </c>
      <c r="H2566" s="228">
        <v>2260</v>
      </c>
      <c r="I2566" s="228">
        <v>2700</v>
      </c>
    </row>
    <row r="2567" spans="2:9">
      <c r="B2567" s="227">
        <v>96090</v>
      </c>
      <c r="C2567" s="227" t="s">
        <v>408</v>
      </c>
      <c r="D2567" s="227" t="s">
        <v>409</v>
      </c>
      <c r="E2567" s="228">
        <v>950</v>
      </c>
      <c r="F2567" s="228">
        <v>1050</v>
      </c>
      <c r="G2567" s="228">
        <v>1380</v>
      </c>
      <c r="H2567" s="228">
        <v>1820</v>
      </c>
      <c r="I2567" s="228">
        <v>2280</v>
      </c>
    </row>
    <row r="2568" spans="2:9">
      <c r="B2568" s="227">
        <v>96091</v>
      </c>
      <c r="C2568" s="227" t="s">
        <v>384</v>
      </c>
      <c r="D2568" s="227" t="s">
        <v>385</v>
      </c>
      <c r="E2568" s="228">
        <v>900</v>
      </c>
      <c r="F2568" s="228">
        <v>950</v>
      </c>
      <c r="G2568" s="228">
        <v>1250</v>
      </c>
      <c r="H2568" s="228">
        <v>1750</v>
      </c>
      <c r="I2568" s="228">
        <v>1980</v>
      </c>
    </row>
    <row r="2569" spans="2:9">
      <c r="B2569" s="227">
        <v>96092</v>
      </c>
      <c r="C2569" s="227" t="s">
        <v>408</v>
      </c>
      <c r="D2569" s="227" t="s">
        <v>409</v>
      </c>
      <c r="E2569" s="228">
        <v>1050</v>
      </c>
      <c r="F2569" s="228">
        <v>1130</v>
      </c>
      <c r="G2569" s="228">
        <v>1480</v>
      </c>
      <c r="H2569" s="228">
        <v>2020</v>
      </c>
      <c r="I2569" s="228">
        <v>2460</v>
      </c>
    </row>
    <row r="2570" spans="2:9">
      <c r="B2570" s="227">
        <v>96093</v>
      </c>
      <c r="C2570" s="227" t="s">
        <v>384</v>
      </c>
      <c r="D2570" s="227" t="s">
        <v>385</v>
      </c>
      <c r="E2570" s="228">
        <v>750</v>
      </c>
      <c r="F2570" s="228">
        <v>820</v>
      </c>
      <c r="G2570" s="228">
        <v>1080</v>
      </c>
      <c r="H2570" s="228">
        <v>1510</v>
      </c>
      <c r="I2570" s="228">
        <v>1650</v>
      </c>
    </row>
    <row r="2571" spans="2:9">
      <c r="B2571" s="227">
        <v>96094</v>
      </c>
      <c r="C2571" s="227" t="s">
        <v>388</v>
      </c>
      <c r="D2571" s="227" t="s">
        <v>389</v>
      </c>
      <c r="E2571" s="228">
        <v>850</v>
      </c>
      <c r="F2571" s="228">
        <v>860</v>
      </c>
      <c r="G2571" s="228">
        <v>1110</v>
      </c>
      <c r="H2571" s="228">
        <v>1560</v>
      </c>
      <c r="I2571" s="228">
        <v>1700</v>
      </c>
    </row>
    <row r="2572" spans="2:9">
      <c r="B2572" s="227">
        <v>96095</v>
      </c>
      <c r="C2572" s="227" t="s">
        <v>410</v>
      </c>
      <c r="D2572" s="227" t="s">
        <v>411</v>
      </c>
      <c r="E2572" s="228">
        <v>1150</v>
      </c>
      <c r="F2572" s="228">
        <v>1230</v>
      </c>
      <c r="G2572" s="228">
        <v>1610</v>
      </c>
      <c r="H2572" s="228">
        <v>2260</v>
      </c>
      <c r="I2572" s="228">
        <v>2700</v>
      </c>
    </row>
    <row r="2573" spans="2:9">
      <c r="B2573" s="227">
        <v>96096</v>
      </c>
      <c r="C2573" s="227" t="s">
        <v>410</v>
      </c>
      <c r="D2573" s="227" t="s">
        <v>411</v>
      </c>
      <c r="E2573" s="228">
        <v>1150</v>
      </c>
      <c r="F2573" s="228">
        <v>1230</v>
      </c>
      <c r="G2573" s="228">
        <v>1610</v>
      </c>
      <c r="H2573" s="228">
        <v>2260</v>
      </c>
      <c r="I2573" s="228">
        <v>2700</v>
      </c>
    </row>
    <row r="2574" spans="2:9">
      <c r="B2574" s="227">
        <v>96097</v>
      </c>
      <c r="C2574" s="227" t="s">
        <v>388</v>
      </c>
      <c r="D2574" s="227" t="s">
        <v>389</v>
      </c>
      <c r="E2574" s="228">
        <v>860</v>
      </c>
      <c r="F2574" s="228">
        <v>870</v>
      </c>
      <c r="G2574" s="228">
        <v>1120</v>
      </c>
      <c r="H2574" s="228">
        <v>1570</v>
      </c>
      <c r="I2574" s="228">
        <v>1710</v>
      </c>
    </row>
    <row r="2575" spans="2:9">
      <c r="B2575" s="227">
        <v>96099</v>
      </c>
      <c r="C2575" s="227" t="s">
        <v>410</v>
      </c>
      <c r="D2575" s="227" t="s">
        <v>411</v>
      </c>
      <c r="E2575" s="228">
        <v>1150</v>
      </c>
      <c r="F2575" s="228">
        <v>1230</v>
      </c>
      <c r="G2575" s="228">
        <v>1610</v>
      </c>
      <c r="H2575" s="228">
        <v>2260</v>
      </c>
      <c r="I2575" s="228">
        <v>2700</v>
      </c>
    </row>
    <row r="2576" spans="2:9">
      <c r="B2576" s="227">
        <v>96101</v>
      </c>
      <c r="C2576" s="227" t="s">
        <v>414</v>
      </c>
      <c r="D2576" s="227" t="s">
        <v>415</v>
      </c>
      <c r="E2576" s="228">
        <v>750</v>
      </c>
      <c r="F2576" s="228">
        <v>910</v>
      </c>
      <c r="G2576" s="228">
        <v>1080</v>
      </c>
      <c r="H2576" s="228">
        <v>1300</v>
      </c>
      <c r="I2576" s="228">
        <v>1790</v>
      </c>
    </row>
    <row r="2577" spans="2:9">
      <c r="B2577" s="227">
        <v>96103</v>
      </c>
      <c r="C2577" s="227" t="s">
        <v>406</v>
      </c>
      <c r="D2577" s="227" t="s">
        <v>407</v>
      </c>
      <c r="E2577" s="228">
        <v>1100</v>
      </c>
      <c r="F2577" s="228">
        <v>1230</v>
      </c>
      <c r="G2577" s="228">
        <v>1610</v>
      </c>
      <c r="H2577" s="228">
        <v>2260</v>
      </c>
      <c r="I2577" s="228">
        <v>2300</v>
      </c>
    </row>
    <row r="2578" spans="2:9">
      <c r="B2578" s="227">
        <v>96104</v>
      </c>
      <c r="C2578" s="227" t="s">
        <v>414</v>
      </c>
      <c r="D2578" s="227" t="s">
        <v>415</v>
      </c>
      <c r="E2578" s="228">
        <v>710</v>
      </c>
      <c r="F2578" s="228">
        <v>870</v>
      </c>
      <c r="G2578" s="228">
        <v>1030</v>
      </c>
      <c r="H2578" s="228">
        <v>1240</v>
      </c>
      <c r="I2578" s="228">
        <v>1710</v>
      </c>
    </row>
    <row r="2579" spans="2:9">
      <c r="B2579" s="227">
        <v>96105</v>
      </c>
      <c r="C2579" s="227" t="s">
        <v>412</v>
      </c>
      <c r="D2579" s="227" t="s">
        <v>413</v>
      </c>
      <c r="E2579" s="228">
        <v>1030</v>
      </c>
      <c r="F2579" s="228">
        <v>1160</v>
      </c>
      <c r="G2579" s="228">
        <v>1490</v>
      </c>
      <c r="H2579" s="228">
        <v>2080</v>
      </c>
      <c r="I2579" s="228">
        <v>2440</v>
      </c>
    </row>
    <row r="2580" spans="2:9">
      <c r="B2580" s="227">
        <v>96105</v>
      </c>
      <c r="C2580" s="227" t="s">
        <v>406</v>
      </c>
      <c r="D2580" s="227" t="s">
        <v>407</v>
      </c>
      <c r="E2580" s="228">
        <v>1030</v>
      </c>
      <c r="F2580" s="228">
        <v>1160</v>
      </c>
      <c r="G2580" s="228">
        <v>1490</v>
      </c>
      <c r="H2580" s="228">
        <v>2080</v>
      </c>
      <c r="I2580" s="228">
        <v>2440</v>
      </c>
    </row>
    <row r="2581" spans="2:9">
      <c r="B2581" s="227">
        <v>96105</v>
      </c>
      <c r="C2581" s="227" t="s">
        <v>402</v>
      </c>
      <c r="D2581" s="227" t="s">
        <v>403</v>
      </c>
      <c r="E2581" s="228">
        <v>1030</v>
      </c>
      <c r="F2581" s="228">
        <v>1160</v>
      </c>
      <c r="G2581" s="228">
        <v>1490</v>
      </c>
      <c r="H2581" s="228">
        <v>2080</v>
      </c>
      <c r="I2581" s="228">
        <v>2440</v>
      </c>
    </row>
    <row r="2582" spans="2:9">
      <c r="B2582" s="227">
        <v>96106</v>
      </c>
      <c r="C2582" s="227" t="s">
        <v>406</v>
      </c>
      <c r="D2582" s="227" t="s">
        <v>407</v>
      </c>
      <c r="E2582" s="228">
        <v>940</v>
      </c>
      <c r="F2582" s="228">
        <v>1040</v>
      </c>
      <c r="G2582" s="228">
        <v>1360</v>
      </c>
      <c r="H2582" s="228">
        <v>1910</v>
      </c>
      <c r="I2582" s="228">
        <v>1950</v>
      </c>
    </row>
    <row r="2583" spans="2:9">
      <c r="B2583" s="227">
        <v>96107</v>
      </c>
      <c r="C2583" s="227" t="s">
        <v>344</v>
      </c>
      <c r="D2583" s="227" t="s">
        <v>345</v>
      </c>
      <c r="E2583" s="228">
        <v>900</v>
      </c>
      <c r="F2583" s="228">
        <v>1170</v>
      </c>
      <c r="G2583" s="228">
        <v>1310</v>
      </c>
      <c r="H2583" s="228">
        <v>1840</v>
      </c>
      <c r="I2583" s="228">
        <v>2150</v>
      </c>
    </row>
    <row r="2584" spans="2:9">
      <c r="B2584" s="227">
        <v>96108</v>
      </c>
      <c r="C2584" s="227" t="s">
        <v>414</v>
      </c>
      <c r="D2584" s="227" t="s">
        <v>415</v>
      </c>
      <c r="E2584" s="228">
        <v>710</v>
      </c>
      <c r="F2584" s="228">
        <v>850</v>
      </c>
      <c r="G2584" s="228">
        <v>1030</v>
      </c>
      <c r="H2584" s="228">
        <v>1300</v>
      </c>
      <c r="I2584" s="228">
        <v>1710</v>
      </c>
    </row>
    <row r="2585" spans="2:9">
      <c r="B2585" s="227">
        <v>96109</v>
      </c>
      <c r="C2585" s="227" t="s">
        <v>412</v>
      </c>
      <c r="D2585" s="227" t="s">
        <v>413</v>
      </c>
      <c r="E2585" s="228">
        <v>820</v>
      </c>
      <c r="F2585" s="228">
        <v>910</v>
      </c>
      <c r="G2585" s="228">
        <v>1190</v>
      </c>
      <c r="H2585" s="228">
        <v>1670</v>
      </c>
      <c r="I2585" s="228">
        <v>2000</v>
      </c>
    </row>
    <row r="2586" spans="2:9">
      <c r="B2586" s="227">
        <v>96110</v>
      </c>
      <c r="C2586" s="227" t="s">
        <v>412</v>
      </c>
      <c r="D2586" s="227" t="s">
        <v>413</v>
      </c>
      <c r="E2586" s="228">
        <v>720</v>
      </c>
      <c r="F2586" s="228">
        <v>880</v>
      </c>
      <c r="G2586" s="228">
        <v>1040</v>
      </c>
      <c r="H2586" s="228">
        <v>1430</v>
      </c>
      <c r="I2586" s="228">
        <v>1730</v>
      </c>
    </row>
    <row r="2587" spans="2:9">
      <c r="B2587" s="227">
        <v>96110</v>
      </c>
      <c r="C2587" s="227" t="s">
        <v>414</v>
      </c>
      <c r="D2587" s="227" t="s">
        <v>415</v>
      </c>
      <c r="E2587" s="228">
        <v>720</v>
      </c>
      <c r="F2587" s="228">
        <v>880</v>
      </c>
      <c r="G2587" s="228">
        <v>1040</v>
      </c>
      <c r="H2587" s="228">
        <v>1430</v>
      </c>
      <c r="I2587" s="228">
        <v>1730</v>
      </c>
    </row>
    <row r="2588" spans="2:9">
      <c r="B2588" s="227">
        <v>96111</v>
      </c>
      <c r="C2588" s="227" t="s">
        <v>392</v>
      </c>
      <c r="D2588" s="227" t="s">
        <v>393</v>
      </c>
      <c r="E2588" s="228">
        <v>1660</v>
      </c>
      <c r="F2588" s="228">
        <v>1770</v>
      </c>
      <c r="G2588" s="228">
        <v>2280</v>
      </c>
      <c r="H2588" s="228">
        <v>3170</v>
      </c>
      <c r="I2588" s="228">
        <v>3750</v>
      </c>
    </row>
    <row r="2589" spans="2:9">
      <c r="B2589" s="227">
        <v>96112</v>
      </c>
      <c r="C2589" s="227" t="s">
        <v>414</v>
      </c>
      <c r="D2589" s="227" t="s">
        <v>415</v>
      </c>
      <c r="E2589" s="228">
        <v>730</v>
      </c>
      <c r="F2589" s="228">
        <v>880</v>
      </c>
      <c r="G2589" s="228">
        <v>1050</v>
      </c>
      <c r="H2589" s="228">
        <v>1270</v>
      </c>
      <c r="I2589" s="228">
        <v>1740</v>
      </c>
    </row>
    <row r="2590" spans="2:9">
      <c r="B2590" s="227">
        <v>96113</v>
      </c>
      <c r="C2590" s="227" t="s">
        <v>412</v>
      </c>
      <c r="D2590" s="227" t="s">
        <v>413</v>
      </c>
      <c r="E2590" s="228">
        <v>760</v>
      </c>
      <c r="F2590" s="228">
        <v>850</v>
      </c>
      <c r="G2590" s="228">
        <v>1110</v>
      </c>
      <c r="H2590" s="228">
        <v>1560</v>
      </c>
      <c r="I2590" s="228">
        <v>1860</v>
      </c>
    </row>
    <row r="2591" spans="2:9">
      <c r="B2591" s="227">
        <v>96114</v>
      </c>
      <c r="C2591" s="227" t="s">
        <v>412</v>
      </c>
      <c r="D2591" s="227" t="s">
        <v>413</v>
      </c>
      <c r="E2591" s="228">
        <v>960</v>
      </c>
      <c r="F2591" s="228">
        <v>1070</v>
      </c>
      <c r="G2591" s="228">
        <v>1400</v>
      </c>
      <c r="H2591" s="228">
        <v>1960</v>
      </c>
      <c r="I2591" s="228">
        <v>2350</v>
      </c>
    </row>
    <row r="2592" spans="2:9">
      <c r="B2592" s="227">
        <v>96114</v>
      </c>
      <c r="C2592" s="227" t="s">
        <v>406</v>
      </c>
      <c r="D2592" s="227" t="s">
        <v>407</v>
      </c>
      <c r="E2592" s="228">
        <v>960</v>
      </c>
      <c r="F2592" s="228">
        <v>1070</v>
      </c>
      <c r="G2592" s="228">
        <v>1400</v>
      </c>
      <c r="H2592" s="228">
        <v>1960</v>
      </c>
      <c r="I2592" s="228">
        <v>2350</v>
      </c>
    </row>
    <row r="2593" spans="2:9">
      <c r="B2593" s="227">
        <v>96115</v>
      </c>
      <c r="C2593" s="227" t="s">
        <v>414</v>
      </c>
      <c r="D2593" s="227" t="s">
        <v>415</v>
      </c>
      <c r="E2593" s="228">
        <v>730</v>
      </c>
      <c r="F2593" s="228">
        <v>880</v>
      </c>
      <c r="G2593" s="228">
        <v>1050</v>
      </c>
      <c r="H2593" s="228">
        <v>1270</v>
      </c>
      <c r="I2593" s="228">
        <v>1740</v>
      </c>
    </row>
    <row r="2594" spans="2:9">
      <c r="B2594" s="227">
        <v>96116</v>
      </c>
      <c r="C2594" s="227" t="s">
        <v>414</v>
      </c>
      <c r="D2594" s="227" t="s">
        <v>415</v>
      </c>
      <c r="E2594" s="228">
        <v>750</v>
      </c>
      <c r="F2594" s="228">
        <v>910</v>
      </c>
      <c r="G2594" s="228">
        <v>1080</v>
      </c>
      <c r="H2594" s="228">
        <v>1300</v>
      </c>
      <c r="I2594" s="228">
        <v>1790</v>
      </c>
    </row>
    <row r="2595" spans="2:9">
      <c r="B2595" s="227">
        <v>96117</v>
      </c>
      <c r="C2595" s="227" t="s">
        <v>412</v>
      </c>
      <c r="D2595" s="227" t="s">
        <v>413</v>
      </c>
      <c r="E2595" s="228">
        <v>820</v>
      </c>
      <c r="F2595" s="228">
        <v>910</v>
      </c>
      <c r="G2595" s="228">
        <v>1190</v>
      </c>
      <c r="H2595" s="228">
        <v>1670</v>
      </c>
      <c r="I2595" s="228">
        <v>2000</v>
      </c>
    </row>
    <row r="2596" spans="2:9">
      <c r="B2596" s="227">
        <v>96118</v>
      </c>
      <c r="C2596" s="227" t="s">
        <v>402</v>
      </c>
      <c r="D2596" s="227" t="s">
        <v>403</v>
      </c>
      <c r="E2596" s="228">
        <v>860</v>
      </c>
      <c r="F2596" s="228">
        <v>950</v>
      </c>
      <c r="G2596" s="228">
        <v>1240</v>
      </c>
      <c r="H2596" s="228">
        <v>1740</v>
      </c>
      <c r="I2596" s="228">
        <v>2060</v>
      </c>
    </row>
    <row r="2597" spans="2:9">
      <c r="B2597" s="227">
        <v>96119</v>
      </c>
      <c r="C2597" s="227" t="s">
        <v>412</v>
      </c>
      <c r="D2597" s="227" t="s">
        <v>413</v>
      </c>
      <c r="E2597" s="228">
        <v>820</v>
      </c>
      <c r="F2597" s="228">
        <v>910</v>
      </c>
      <c r="G2597" s="228">
        <v>1190</v>
      </c>
      <c r="H2597" s="228">
        <v>1670</v>
      </c>
      <c r="I2597" s="228">
        <v>2000</v>
      </c>
    </row>
    <row r="2598" spans="2:9">
      <c r="B2598" s="227">
        <v>96120</v>
      </c>
      <c r="C2598" s="227" t="s">
        <v>374</v>
      </c>
      <c r="D2598" s="227" t="s">
        <v>375</v>
      </c>
      <c r="E2598" s="228">
        <v>1200</v>
      </c>
      <c r="F2598" s="228">
        <v>1320</v>
      </c>
      <c r="G2598" s="228">
        <v>1730</v>
      </c>
      <c r="H2598" s="228">
        <v>2420</v>
      </c>
      <c r="I2598" s="228">
        <v>2870</v>
      </c>
    </row>
    <row r="2599" spans="2:9">
      <c r="B2599" s="227">
        <v>96121</v>
      </c>
      <c r="C2599" s="227" t="s">
        <v>412</v>
      </c>
      <c r="D2599" s="227" t="s">
        <v>413</v>
      </c>
      <c r="E2599" s="228">
        <v>960</v>
      </c>
      <c r="F2599" s="228">
        <v>1070</v>
      </c>
      <c r="G2599" s="228">
        <v>1400</v>
      </c>
      <c r="H2599" s="228">
        <v>1960</v>
      </c>
      <c r="I2599" s="228">
        <v>2350</v>
      </c>
    </row>
    <row r="2600" spans="2:9">
      <c r="B2600" s="227">
        <v>96122</v>
      </c>
      <c r="C2600" s="227" t="s">
        <v>406</v>
      </c>
      <c r="D2600" s="227" t="s">
        <v>407</v>
      </c>
      <c r="E2600" s="228">
        <v>840</v>
      </c>
      <c r="F2600" s="228">
        <v>930</v>
      </c>
      <c r="G2600" s="228">
        <v>1220</v>
      </c>
      <c r="H2600" s="228">
        <v>1710</v>
      </c>
      <c r="I2600" s="228">
        <v>1740</v>
      </c>
    </row>
    <row r="2601" spans="2:9">
      <c r="B2601" s="227">
        <v>96123</v>
      </c>
      <c r="C2601" s="227" t="s">
        <v>412</v>
      </c>
      <c r="D2601" s="227" t="s">
        <v>413</v>
      </c>
      <c r="E2601" s="228">
        <v>820</v>
      </c>
      <c r="F2601" s="228">
        <v>910</v>
      </c>
      <c r="G2601" s="228">
        <v>1190</v>
      </c>
      <c r="H2601" s="228">
        <v>1670</v>
      </c>
      <c r="I2601" s="228">
        <v>2000</v>
      </c>
    </row>
    <row r="2602" spans="2:9">
      <c r="B2602" s="227">
        <v>96124</v>
      </c>
      <c r="C2602" s="227" t="s">
        <v>402</v>
      </c>
      <c r="D2602" s="227" t="s">
        <v>403</v>
      </c>
      <c r="E2602" s="228">
        <v>1010</v>
      </c>
      <c r="F2602" s="228">
        <v>1110</v>
      </c>
      <c r="G2602" s="228">
        <v>1450</v>
      </c>
      <c r="H2602" s="228">
        <v>2030</v>
      </c>
      <c r="I2602" s="228">
        <v>2400</v>
      </c>
    </row>
    <row r="2603" spans="2:9">
      <c r="B2603" s="227">
        <v>96125</v>
      </c>
      <c r="C2603" s="227" t="s">
        <v>402</v>
      </c>
      <c r="D2603" s="227" t="s">
        <v>403</v>
      </c>
      <c r="E2603" s="228">
        <v>1010</v>
      </c>
      <c r="F2603" s="228">
        <v>1110</v>
      </c>
      <c r="G2603" s="228">
        <v>1450</v>
      </c>
      <c r="H2603" s="228">
        <v>2030</v>
      </c>
      <c r="I2603" s="228">
        <v>2400</v>
      </c>
    </row>
    <row r="2604" spans="2:9">
      <c r="B2604" s="227">
        <v>96126</v>
      </c>
      <c r="C2604" s="227" t="s">
        <v>402</v>
      </c>
      <c r="D2604" s="227" t="s">
        <v>403</v>
      </c>
      <c r="E2604" s="228">
        <v>860</v>
      </c>
      <c r="F2604" s="228">
        <v>950</v>
      </c>
      <c r="G2604" s="228">
        <v>1240</v>
      </c>
      <c r="H2604" s="228">
        <v>1740</v>
      </c>
      <c r="I2604" s="228">
        <v>2060</v>
      </c>
    </row>
    <row r="2605" spans="2:9">
      <c r="B2605" s="227">
        <v>96127</v>
      </c>
      <c r="C2605" s="227" t="s">
        <v>412</v>
      </c>
      <c r="D2605" s="227" t="s">
        <v>413</v>
      </c>
      <c r="E2605" s="228">
        <v>820</v>
      </c>
      <c r="F2605" s="228">
        <v>910</v>
      </c>
      <c r="G2605" s="228">
        <v>1190</v>
      </c>
      <c r="H2605" s="228">
        <v>1670</v>
      </c>
      <c r="I2605" s="228">
        <v>2000</v>
      </c>
    </row>
    <row r="2606" spans="2:9">
      <c r="B2606" s="227">
        <v>96128</v>
      </c>
      <c r="C2606" s="227" t="s">
        <v>412</v>
      </c>
      <c r="D2606" s="227" t="s">
        <v>413</v>
      </c>
      <c r="E2606" s="228">
        <v>890</v>
      </c>
      <c r="F2606" s="228">
        <v>990</v>
      </c>
      <c r="G2606" s="228">
        <v>1300</v>
      </c>
      <c r="H2606" s="228">
        <v>1820</v>
      </c>
      <c r="I2606" s="228">
        <v>2180</v>
      </c>
    </row>
    <row r="2607" spans="2:9">
      <c r="B2607" s="227">
        <v>96129</v>
      </c>
      <c r="C2607" s="227" t="s">
        <v>406</v>
      </c>
      <c r="D2607" s="227" t="s">
        <v>407</v>
      </c>
      <c r="E2607" s="228">
        <v>910</v>
      </c>
      <c r="F2607" s="228">
        <v>1010</v>
      </c>
      <c r="G2607" s="228">
        <v>1320</v>
      </c>
      <c r="H2607" s="228">
        <v>1850</v>
      </c>
      <c r="I2607" s="228">
        <v>1890</v>
      </c>
    </row>
    <row r="2608" spans="2:9">
      <c r="B2608" s="227">
        <v>96130</v>
      </c>
      <c r="C2608" s="227" t="s">
        <v>412</v>
      </c>
      <c r="D2608" s="227" t="s">
        <v>413</v>
      </c>
      <c r="E2608" s="228">
        <v>810</v>
      </c>
      <c r="F2608" s="228">
        <v>900</v>
      </c>
      <c r="G2608" s="228">
        <v>1180</v>
      </c>
      <c r="H2608" s="228">
        <v>1650</v>
      </c>
      <c r="I2608" s="228">
        <v>1980</v>
      </c>
    </row>
    <row r="2609" spans="2:9">
      <c r="B2609" s="227">
        <v>96132</v>
      </c>
      <c r="C2609" s="227" t="s">
        <v>412</v>
      </c>
      <c r="D2609" s="227" t="s">
        <v>413</v>
      </c>
      <c r="E2609" s="228">
        <v>820</v>
      </c>
      <c r="F2609" s="228">
        <v>910</v>
      </c>
      <c r="G2609" s="228">
        <v>1190</v>
      </c>
      <c r="H2609" s="228">
        <v>1670</v>
      </c>
      <c r="I2609" s="228">
        <v>2000</v>
      </c>
    </row>
    <row r="2610" spans="2:9">
      <c r="B2610" s="227">
        <v>96133</v>
      </c>
      <c r="C2610" s="227" t="s">
        <v>344</v>
      </c>
      <c r="D2610" s="227" t="s">
        <v>345</v>
      </c>
      <c r="E2610" s="228">
        <v>900</v>
      </c>
      <c r="F2610" s="228">
        <v>1170</v>
      </c>
      <c r="G2610" s="228">
        <v>1310</v>
      </c>
      <c r="H2610" s="228">
        <v>1840</v>
      </c>
      <c r="I2610" s="228">
        <v>2150</v>
      </c>
    </row>
    <row r="2611" spans="2:9">
      <c r="B2611" s="227">
        <v>96134</v>
      </c>
      <c r="C2611" s="227" t="s">
        <v>414</v>
      </c>
      <c r="D2611" s="227" t="s">
        <v>415</v>
      </c>
      <c r="E2611" s="228">
        <v>760</v>
      </c>
      <c r="F2611" s="228">
        <v>760</v>
      </c>
      <c r="G2611" s="228">
        <v>990</v>
      </c>
      <c r="H2611" s="228">
        <v>1390</v>
      </c>
      <c r="I2611" s="228">
        <v>1480</v>
      </c>
    </row>
    <row r="2612" spans="2:9">
      <c r="B2612" s="227">
        <v>96134</v>
      </c>
      <c r="C2612" s="227" t="s">
        <v>388</v>
      </c>
      <c r="D2612" s="227" t="s">
        <v>389</v>
      </c>
      <c r="E2612" s="228">
        <v>760</v>
      </c>
      <c r="F2612" s="228">
        <v>760</v>
      </c>
      <c r="G2612" s="228">
        <v>990</v>
      </c>
      <c r="H2612" s="228">
        <v>1390</v>
      </c>
      <c r="I2612" s="228">
        <v>1480</v>
      </c>
    </row>
    <row r="2613" spans="2:9">
      <c r="B2613" s="227">
        <v>96135</v>
      </c>
      <c r="C2613" s="227" t="s">
        <v>406</v>
      </c>
      <c r="D2613" s="227" t="s">
        <v>407</v>
      </c>
      <c r="E2613" s="228">
        <v>910</v>
      </c>
      <c r="F2613" s="228">
        <v>1010</v>
      </c>
      <c r="G2613" s="228">
        <v>1320</v>
      </c>
      <c r="H2613" s="228">
        <v>1850</v>
      </c>
      <c r="I2613" s="228">
        <v>1890</v>
      </c>
    </row>
    <row r="2614" spans="2:9">
      <c r="B2614" s="227">
        <v>96136</v>
      </c>
      <c r="C2614" s="227" t="s">
        <v>412</v>
      </c>
      <c r="D2614" s="227" t="s">
        <v>413</v>
      </c>
      <c r="E2614" s="228">
        <v>820</v>
      </c>
      <c r="F2614" s="228">
        <v>910</v>
      </c>
      <c r="G2614" s="228">
        <v>1190</v>
      </c>
      <c r="H2614" s="228">
        <v>1670</v>
      </c>
      <c r="I2614" s="228">
        <v>2000</v>
      </c>
    </row>
    <row r="2615" spans="2:9">
      <c r="B2615" s="227">
        <v>96137</v>
      </c>
      <c r="C2615" s="227" t="s">
        <v>412</v>
      </c>
      <c r="D2615" s="227" t="s">
        <v>413</v>
      </c>
      <c r="E2615" s="228">
        <v>800</v>
      </c>
      <c r="F2615" s="228">
        <v>890</v>
      </c>
      <c r="G2615" s="228">
        <v>1170</v>
      </c>
      <c r="H2615" s="228">
        <v>1640</v>
      </c>
      <c r="I2615" s="228">
        <v>1830</v>
      </c>
    </row>
    <row r="2616" spans="2:9">
      <c r="B2616" s="227">
        <v>96137</v>
      </c>
      <c r="C2616" s="227" t="s">
        <v>406</v>
      </c>
      <c r="D2616" s="227" t="s">
        <v>407</v>
      </c>
      <c r="E2616" s="228">
        <v>800</v>
      </c>
      <c r="F2616" s="228">
        <v>890</v>
      </c>
      <c r="G2616" s="228">
        <v>1170</v>
      </c>
      <c r="H2616" s="228">
        <v>1640</v>
      </c>
      <c r="I2616" s="228">
        <v>1830</v>
      </c>
    </row>
    <row r="2617" spans="2:9">
      <c r="B2617" s="227">
        <v>96140</v>
      </c>
      <c r="C2617" s="227" t="s">
        <v>368</v>
      </c>
      <c r="D2617" s="227" t="s">
        <v>369</v>
      </c>
      <c r="E2617" s="228">
        <v>1750</v>
      </c>
      <c r="F2617" s="228">
        <v>1850</v>
      </c>
      <c r="G2617" s="228">
        <v>2300</v>
      </c>
      <c r="H2617" s="228">
        <v>3120</v>
      </c>
      <c r="I2617" s="228">
        <v>3600</v>
      </c>
    </row>
    <row r="2618" spans="2:9">
      <c r="B2618" s="227">
        <v>96141</v>
      </c>
      <c r="C2618" s="227" t="s">
        <v>368</v>
      </c>
      <c r="D2618" s="227" t="s">
        <v>369</v>
      </c>
      <c r="E2618" s="228">
        <v>1740</v>
      </c>
      <c r="F2618" s="228">
        <v>1840</v>
      </c>
      <c r="G2618" s="228">
        <v>2280</v>
      </c>
      <c r="H2618" s="228">
        <v>3100</v>
      </c>
      <c r="I2618" s="228">
        <v>3570</v>
      </c>
    </row>
    <row r="2619" spans="2:9">
      <c r="B2619" s="227">
        <v>96142</v>
      </c>
      <c r="C2619" s="227" t="s">
        <v>368</v>
      </c>
      <c r="D2619" s="227" t="s">
        <v>369</v>
      </c>
      <c r="E2619" s="228">
        <v>1710</v>
      </c>
      <c r="F2619" s="228">
        <v>1800</v>
      </c>
      <c r="G2619" s="228">
        <v>2240</v>
      </c>
      <c r="H2619" s="228">
        <v>3040</v>
      </c>
      <c r="I2619" s="228">
        <v>3510</v>
      </c>
    </row>
    <row r="2620" spans="2:9">
      <c r="B2620" s="227">
        <v>96143</v>
      </c>
      <c r="C2620" s="227" t="s">
        <v>368</v>
      </c>
      <c r="D2620" s="227" t="s">
        <v>369</v>
      </c>
      <c r="E2620" s="228">
        <v>1420</v>
      </c>
      <c r="F2620" s="228">
        <v>1510</v>
      </c>
      <c r="G2620" s="228">
        <v>1870</v>
      </c>
      <c r="H2620" s="228">
        <v>2540</v>
      </c>
      <c r="I2620" s="228">
        <v>2930</v>
      </c>
    </row>
    <row r="2621" spans="2:9">
      <c r="B2621" s="227">
        <v>96145</v>
      </c>
      <c r="C2621" s="227" t="s">
        <v>368</v>
      </c>
      <c r="D2621" s="227" t="s">
        <v>369</v>
      </c>
      <c r="E2621" s="228">
        <v>1700</v>
      </c>
      <c r="F2621" s="228">
        <v>1800</v>
      </c>
      <c r="G2621" s="228">
        <v>2230</v>
      </c>
      <c r="H2621" s="228">
        <v>3030</v>
      </c>
      <c r="I2621" s="228">
        <v>3490</v>
      </c>
    </row>
    <row r="2622" spans="2:9">
      <c r="B2622" s="227">
        <v>96146</v>
      </c>
      <c r="C2622" s="227" t="s">
        <v>368</v>
      </c>
      <c r="D2622" s="227" t="s">
        <v>369</v>
      </c>
      <c r="E2622" s="228">
        <v>1860</v>
      </c>
      <c r="F2622" s="228">
        <v>1970</v>
      </c>
      <c r="G2622" s="228">
        <v>2440</v>
      </c>
      <c r="H2622" s="228">
        <v>3310</v>
      </c>
      <c r="I2622" s="228">
        <v>3820</v>
      </c>
    </row>
    <row r="2623" spans="2:9">
      <c r="B2623" s="227">
        <v>96148</v>
      </c>
      <c r="C2623" s="227" t="s">
        <v>368</v>
      </c>
      <c r="D2623" s="227" t="s">
        <v>369</v>
      </c>
      <c r="E2623" s="228">
        <v>1500</v>
      </c>
      <c r="F2623" s="228">
        <v>1590</v>
      </c>
      <c r="G2623" s="228">
        <v>1970</v>
      </c>
      <c r="H2623" s="228">
        <v>2740</v>
      </c>
      <c r="I2623" s="228">
        <v>3180</v>
      </c>
    </row>
    <row r="2624" spans="2:9">
      <c r="B2624" s="227">
        <v>96150</v>
      </c>
      <c r="C2624" s="227" t="s">
        <v>368</v>
      </c>
      <c r="D2624" s="227" t="s">
        <v>369</v>
      </c>
      <c r="E2624" s="228">
        <v>1410</v>
      </c>
      <c r="F2624" s="228">
        <v>1490</v>
      </c>
      <c r="G2624" s="228">
        <v>1850</v>
      </c>
      <c r="H2624" s="228">
        <v>2510</v>
      </c>
      <c r="I2624" s="228">
        <v>2900</v>
      </c>
    </row>
    <row r="2625" spans="2:9">
      <c r="B2625" s="227">
        <v>96151</v>
      </c>
      <c r="C2625" s="227" t="s">
        <v>368</v>
      </c>
      <c r="D2625" s="227" t="s">
        <v>369</v>
      </c>
      <c r="E2625" s="228">
        <v>1630</v>
      </c>
      <c r="F2625" s="228">
        <v>1720</v>
      </c>
      <c r="G2625" s="228">
        <v>2140</v>
      </c>
      <c r="H2625" s="228">
        <v>2900</v>
      </c>
      <c r="I2625" s="228">
        <v>3350</v>
      </c>
    </row>
    <row r="2626" spans="2:9">
      <c r="B2626" s="227">
        <v>96155</v>
      </c>
      <c r="C2626" s="227" t="s">
        <v>368</v>
      </c>
      <c r="D2626" s="227" t="s">
        <v>369</v>
      </c>
      <c r="E2626" s="228">
        <v>1350</v>
      </c>
      <c r="F2626" s="228">
        <v>1460</v>
      </c>
      <c r="G2626" s="228">
        <v>1820</v>
      </c>
      <c r="H2626" s="228">
        <v>2530</v>
      </c>
      <c r="I2626" s="228">
        <v>2920</v>
      </c>
    </row>
    <row r="2627" spans="2:9">
      <c r="B2627" s="227">
        <v>96158</v>
      </c>
      <c r="C2627" s="227" t="s">
        <v>368</v>
      </c>
      <c r="D2627" s="227" t="s">
        <v>369</v>
      </c>
      <c r="E2627" s="228">
        <v>1630</v>
      </c>
      <c r="F2627" s="228">
        <v>1720</v>
      </c>
      <c r="G2627" s="228">
        <v>2140</v>
      </c>
      <c r="H2627" s="228">
        <v>2900</v>
      </c>
      <c r="I2627" s="228">
        <v>3350</v>
      </c>
    </row>
    <row r="2628" spans="2:9">
      <c r="B2628" s="227">
        <v>96160</v>
      </c>
      <c r="C2628" s="227" t="s">
        <v>392</v>
      </c>
      <c r="D2628" s="227" t="s">
        <v>393</v>
      </c>
      <c r="E2628" s="228">
        <v>1360</v>
      </c>
      <c r="F2628" s="228">
        <v>1360</v>
      </c>
      <c r="G2628" s="228">
        <v>1790</v>
      </c>
      <c r="H2628" s="228">
        <v>2510</v>
      </c>
      <c r="I2628" s="228">
        <v>3010</v>
      </c>
    </row>
    <row r="2629" spans="2:9">
      <c r="B2629" s="227">
        <v>96161</v>
      </c>
      <c r="C2629" s="227" t="s">
        <v>368</v>
      </c>
      <c r="D2629" s="227" t="s">
        <v>369</v>
      </c>
      <c r="E2629" s="228">
        <v>1810</v>
      </c>
      <c r="F2629" s="228">
        <v>1950</v>
      </c>
      <c r="G2629" s="228">
        <v>2430</v>
      </c>
      <c r="H2629" s="228">
        <v>3370</v>
      </c>
      <c r="I2629" s="228">
        <v>3990</v>
      </c>
    </row>
    <row r="2630" spans="2:9">
      <c r="B2630" s="227">
        <v>96161</v>
      </c>
      <c r="C2630" s="227" t="s">
        <v>392</v>
      </c>
      <c r="D2630" s="227" t="s">
        <v>393</v>
      </c>
      <c r="E2630" s="228">
        <v>1810</v>
      </c>
      <c r="F2630" s="228">
        <v>1950</v>
      </c>
      <c r="G2630" s="228">
        <v>2430</v>
      </c>
      <c r="H2630" s="228">
        <v>3370</v>
      </c>
      <c r="I2630" s="228">
        <v>3990</v>
      </c>
    </row>
    <row r="2631" spans="2:9">
      <c r="B2631" s="229">
        <v>96162</v>
      </c>
      <c r="C2631" s="229" t="s">
        <v>392</v>
      </c>
      <c r="D2631" s="229" t="s">
        <v>393</v>
      </c>
      <c r="E2631" s="230">
        <v>1360</v>
      </c>
      <c r="F2631" s="230">
        <v>1360</v>
      </c>
      <c r="G2631" s="230">
        <v>1790</v>
      </c>
      <c r="H2631" s="230">
        <v>2510</v>
      </c>
      <c r="I2631" s="230">
        <v>3010</v>
      </c>
    </row>
    <row r="2632" spans="2:9">
      <c r="B2632" s="231"/>
      <c r="C2632" s="231"/>
      <c r="D2632" s="231"/>
      <c r="E2632" s="231"/>
      <c r="F2632" s="231"/>
      <c r="G2632" s="231"/>
      <c r="H2632" s="231"/>
      <c r="I2632" s="231"/>
    </row>
  </sheetData>
  <sortState xmlns:xlrd2="http://schemas.microsoft.com/office/spreadsheetml/2017/richdata2" ref="B27:I2631">
    <sortCondition ref="B27:B2631"/>
  </sortState>
  <mergeCells count="4">
    <mergeCell ref="F6:N7"/>
    <mergeCell ref="F9:N10"/>
    <mergeCell ref="F11:N12"/>
    <mergeCell ref="F13:N14"/>
  </mergeCells>
  <hyperlinks>
    <hyperlink ref="B17" r:id="rId1" xr:uid="{D5229403-E9B7-4EA5-BC39-D3ED44FE37AA}"/>
    <hyperlink ref="B15" r:id="rId2" xr:uid="{EDEF287A-7407-4143-A88D-62343BD03474}"/>
    <hyperlink ref="B13" r:id="rId3" location="data_2025" xr:uid="{3724BFF3-E91D-486A-9318-F1BA49C2240D}"/>
  </hyperlinks>
  <pageMargins left="0.7" right="0.7" top="0.75" bottom="0.75" header="0.3" footer="0.3"/>
  <tableParts count="1">
    <tablePart r:id="rId4"/>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d82a6367-c14c-48ee-bbdd-332ea262f793">
      <Terms xmlns="http://schemas.microsoft.com/office/infopath/2007/PartnerControls"/>
    </lcf76f155ced4ddcb4097134ff3c332f>
    <TaxCatchAll xmlns="fd9aa63c-2e74-4e0f-a016-7c8cd0075d54" xsi:nil="true"/>
    <_ip_UnifiedCompliancePolicyUIAction xmlns="http://schemas.microsoft.com/sharepoint/v3" xsi:nil="true"/>
    <_ip_UnifiedCompliancePolicyProperties xmlns="http://schemas.microsoft.com/sharepoint/v3" xsi:nil="true"/>
    <_Flow_SignoffStatus xmlns="d82a6367-c14c-48ee-bbdd-332ea262f79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CD9D87F55C358A4CB23B544FC3081815" ma:contentTypeVersion="17" ma:contentTypeDescription="Create a new document." ma:contentTypeScope="" ma:versionID="f292e7772122f344f28490c14913472d">
  <xsd:schema xmlns:xsd="http://www.w3.org/2001/XMLSchema" xmlns:xs="http://www.w3.org/2001/XMLSchema" xmlns:p="http://schemas.microsoft.com/office/2006/metadata/properties" xmlns:ns1="http://schemas.microsoft.com/sharepoint/v3" xmlns:ns2="d82a6367-c14c-48ee-bbdd-332ea262f793" xmlns:ns3="fd9aa63c-2e74-4e0f-a016-7c8cd0075d54" targetNamespace="http://schemas.microsoft.com/office/2006/metadata/properties" ma:root="true" ma:fieldsID="696135c20409815e3aec8bef28f18ddd" ns1:_="" ns2:_="" ns3:_="">
    <xsd:import namespace="http://schemas.microsoft.com/sharepoint/v3"/>
    <xsd:import namespace="d82a6367-c14c-48ee-bbdd-332ea262f793"/>
    <xsd:import namespace="fd9aa63c-2e74-4e0f-a016-7c8cd0075d54"/>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_Flow_SignoffStatus" minOccurs="0"/>
                <xsd:element ref="ns1:_ip_UnifiedCompliancePolicyProperties" minOccurs="0"/>
                <xsd:element ref="ns1:_ip_UnifiedCompliancePolicyUIAction"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1" nillable="true" ma:displayName="Unified Compliance Policy Properties" ma:hidden="true" ma:internalName="_ip_UnifiedCompliancePolicyProperties">
      <xsd:simpleType>
        <xsd:restriction base="dms:Note"/>
      </xsd:simpleType>
    </xsd:element>
    <xsd:element name="_ip_UnifiedCompliancePolicyUIAction" ma:index="2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82a6367-c14c-48ee-bbdd-332ea262f79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1a1b1a5a-f0f9-49c0-b9db-6a9c78dda76a"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_Flow_SignoffStatus" ma:index="20" nillable="true" ma:displayName="Sign-off status" ma:internalName="_x0024_Resources_x003a_core_x002c_Signoff_Status">
      <xsd:simpleType>
        <xsd:restriction base="dms:Text"/>
      </xsd:simpleType>
    </xsd:element>
    <xsd:element name="MediaServiceLocation" ma:index="23" nillable="true" ma:displayName="Location" ma:description="" ma:indexed="true" ma:internalName="MediaServiceLocation" ma:readOnly="true">
      <xsd:simpleType>
        <xsd:restriction base="dms:Text"/>
      </xsd:simpleType>
    </xsd:element>
    <xsd:element name="MediaServiceBillingMetadata" ma:index="2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d9aa63c-2e74-4e0f-a016-7c8cd0075d54"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a86d16cd-78d7-4787-ba95-b4fa9258c900}" ma:internalName="TaxCatchAll" ma:showField="CatchAllData" ma:web="fd9aa63c-2e74-4e0f-a016-7c8cd0075d5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279AE18-1EBD-432D-80F1-7C68F0C83A37}"/>
</file>

<file path=customXml/itemProps2.xml><?xml version="1.0" encoding="utf-8"?>
<ds:datastoreItem xmlns:ds="http://schemas.openxmlformats.org/officeDocument/2006/customXml" ds:itemID="{8DB86154-BE36-4753-BA76-B812208C3C6A}"/>
</file>

<file path=customXml/itemProps3.xml><?xml version="1.0" encoding="utf-8"?>
<ds:datastoreItem xmlns:ds="http://schemas.openxmlformats.org/officeDocument/2006/customXml" ds:itemID="{759C19CE-79BC-4E90-8FDB-EB65A5C116FD}"/>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openpyxl</dc:creator>
  <cp:keywords/>
  <dc:description/>
  <cp:lastModifiedBy>Magen Jack</cp:lastModifiedBy>
  <cp:revision/>
  <dcterms:created xsi:type="dcterms:W3CDTF">2026-01-09T23:00:53Z</dcterms:created>
  <dcterms:modified xsi:type="dcterms:W3CDTF">2026-03-18T22:09:06Z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0x010100CD9D87F55C358A4CB23B544FC3081815</vt:lpwstr>
  </property>
  <property fmtid="{D5CDD505-2E9C-101B-9397-08002B2CF9AE}" pid="3" name="MediaServiceImageTags">
    <vt:lpwstr/>
  </property>
</Properties>
</file>